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calcChain.xml" ContentType="application/vnd.openxmlformats-officedocument.spreadsheetml.calcChain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/>
  <bookViews>
    <workbookView xWindow="-20" yWindow="-20" windowWidth="21600" windowHeight="14560"/>
  </bookViews>
  <sheets>
    <sheet name="レシピ用（例）" sheetId="1" r:id="rId1"/>
    <sheet name="レシピ用" sheetId="3" r:id="rId2"/>
    <sheet name="Sheet1 (2)" sheetId="2" r:id="rId3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U18" i="3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B17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T8"/>
  <c r="M18" i="1"/>
  <c r="U16"/>
  <c r="N17"/>
  <c r="N18"/>
  <c r="U18"/>
  <c r="T18"/>
  <c r="S18"/>
  <c r="R18"/>
  <c r="Q18"/>
  <c r="P18"/>
  <c r="O18"/>
  <c r="L18"/>
  <c r="K18"/>
  <c r="J18"/>
  <c r="I18"/>
  <c r="H18"/>
  <c r="G18"/>
  <c r="F18"/>
  <c r="E18"/>
  <c r="D18"/>
  <c r="C18"/>
  <c r="B18"/>
  <c r="U17"/>
  <c r="T17"/>
  <c r="S17"/>
  <c r="R17"/>
  <c r="Q17"/>
  <c r="P17"/>
  <c r="O17"/>
  <c r="M17"/>
  <c r="L17"/>
  <c r="K17"/>
  <c r="J17"/>
  <c r="I17"/>
  <c r="H17"/>
  <c r="G17"/>
  <c r="F17"/>
  <c r="E17"/>
  <c r="D17"/>
  <c r="C17"/>
  <c r="B17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B16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B13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B11"/>
  <c r="T8"/>
</calcChain>
</file>

<file path=xl/comments1.xml><?xml version="1.0" encoding="utf-8"?>
<comments xmlns="http://schemas.openxmlformats.org/spreadsheetml/2006/main">
  <authors>
    <author>作成者</author>
  </authors>
  <commentList>
    <comment ref="Y11" authorId="0">
      <text>
        <r>
          <rPr>
            <b/>
            <sz val="14"/>
            <color indexed="81"/>
            <rFont val="ＭＳ Ｐゴシック"/>
            <family val="3"/>
            <charset val="128"/>
          </rPr>
          <t>エクセルで作成する方は、
『セールスポイント』のみ、下記の枠に打ち込んでください。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Y11" authorId="0">
      <text>
        <r>
          <rPr>
            <b/>
            <sz val="14"/>
            <color indexed="81"/>
            <rFont val="ＭＳ Ｐゴシック"/>
            <family val="3"/>
            <charset val="128"/>
          </rPr>
          <t>エクセルで作成する方は、
『セールスポイント』のみ、下記の枠に打ち込んでください。</t>
        </r>
      </text>
    </comment>
  </commentList>
</comments>
</file>

<file path=xl/sharedStrings.xml><?xml version="1.0" encoding="utf-8"?>
<sst xmlns="http://schemas.openxmlformats.org/spreadsheetml/2006/main" count="195" uniqueCount="78">
  <si>
    <t>長さ</t>
    <rPh sb="0" eb="1">
      <t>ナガ</t>
    </rPh>
    <phoneticPr fontId="1"/>
  </si>
  <si>
    <t>（</t>
    <phoneticPr fontId="1"/>
  </si>
  <si>
    <t>）</t>
    <phoneticPr fontId="1"/>
  </si>
  <si>
    <t>ｃｍ</t>
    <phoneticPr fontId="1"/>
  </si>
  <si>
    <t>幅</t>
    <rPh sb="0" eb="1">
      <t>ハバ</t>
    </rPh>
    <phoneticPr fontId="1"/>
  </si>
  <si>
    <t>×</t>
    <phoneticPr fontId="1"/>
  </si>
  <si>
    <t>高さ</t>
    <rPh sb="0" eb="1">
      <t>タカ</t>
    </rPh>
    <phoneticPr fontId="1"/>
  </si>
  <si>
    <t>材料原価</t>
    <rPh sb="0" eb="2">
      <t>ザイリョウ</t>
    </rPh>
    <rPh sb="2" eb="4">
      <t>ゲンカ</t>
    </rPh>
    <phoneticPr fontId="1"/>
  </si>
  <si>
    <t>販売価格（税抜）</t>
    <rPh sb="0" eb="2">
      <t>ハンバイ</t>
    </rPh>
    <rPh sb="2" eb="4">
      <t>カカク</t>
    </rPh>
    <rPh sb="5" eb="7">
      <t>ゼイヌキ</t>
    </rPh>
    <phoneticPr fontId="1"/>
  </si>
  <si>
    <t>原価率</t>
    <rPh sb="0" eb="2">
      <t>ゲンカ</t>
    </rPh>
    <rPh sb="2" eb="3">
      <t>リツ</t>
    </rPh>
    <phoneticPr fontId="1"/>
  </si>
  <si>
    <t>円</t>
    <rPh sb="0" eb="1">
      <t>エン</t>
    </rPh>
    <phoneticPr fontId="1"/>
  </si>
  <si>
    <t>％</t>
    <phoneticPr fontId="1"/>
  </si>
  <si>
    <t>≪作品の特徴・セールスポイント≫</t>
    <rPh sb="1" eb="3">
      <t>サクヒン</t>
    </rPh>
    <rPh sb="4" eb="6">
      <t>トクチョウ</t>
    </rPh>
    <phoneticPr fontId="1"/>
  </si>
  <si>
    <t>枠の中に１６０文字以内でまとめて下さい。</t>
  </si>
  <si>
    <t>材料名</t>
    <rPh sb="0" eb="2">
      <t>ザイリョウ</t>
    </rPh>
    <rPh sb="2" eb="3">
      <t>メイ</t>
    </rPh>
    <phoneticPr fontId="1"/>
  </si>
  <si>
    <t>小麦粉</t>
    <rPh sb="0" eb="3">
      <t>コムギコ</t>
    </rPh>
    <phoneticPr fontId="1"/>
  </si>
  <si>
    <t>ﾍﾞｰｶｰｽﾞ％</t>
    <phoneticPr fontId="1"/>
  </si>
  <si>
    <t>％</t>
    <phoneticPr fontId="1"/>
  </si>
  <si>
    <t>フィリング</t>
    <phoneticPr fontId="1"/>
  </si>
  <si>
    <t>製造方法（工程、成型、内容など）</t>
    <rPh sb="0" eb="2">
      <t>セイゾウ</t>
    </rPh>
    <rPh sb="2" eb="4">
      <t>ホウホウ</t>
    </rPh>
    <rPh sb="5" eb="7">
      <t>コウテイ</t>
    </rPh>
    <rPh sb="8" eb="10">
      <t>セイケイ</t>
    </rPh>
    <rPh sb="11" eb="13">
      <t>ナイヨウ</t>
    </rPh>
    <phoneticPr fontId="1"/>
  </si>
  <si>
    <t>申込み部門を○で囲んでください。</t>
  </si>
  <si>
    <r>
      <t>『第三回ベーカリー・ジャパンカップ』</t>
    </r>
    <r>
      <rPr>
        <b/>
        <sz val="20"/>
        <color indexed="8"/>
        <rFont val="ＭＳ Ｐゴシック"/>
        <family val="3"/>
        <charset val="128"/>
      </rPr>
      <t>一次審査書類</t>
    </r>
    <r>
      <rPr>
        <b/>
        <sz val="20"/>
        <color theme="1"/>
        <rFont val="ＭＳ Ｐゴシック"/>
        <family val="3"/>
        <charset val="128"/>
        <scheme val="minor"/>
      </rPr>
      <t>　レシピ</t>
    </r>
    <r>
      <rPr>
        <b/>
        <sz val="20"/>
        <color indexed="8"/>
        <rFont val="ＭＳ Ｐゴシック"/>
        <family val="3"/>
        <charset val="128"/>
      </rPr>
      <t>用</t>
    </r>
    <rPh sb="2" eb="3">
      <t>サン</t>
    </rPh>
    <rPh sb="18" eb="22">
      <t>イチジシンサ</t>
    </rPh>
    <rPh sb="22" eb="24">
      <t>ショルイ</t>
    </rPh>
    <rPh sb="28" eb="29">
      <t>ヨウシ</t>
    </rPh>
    <phoneticPr fontId="1"/>
  </si>
  <si>
    <r>
      <t>『第三回ベーカリー・ジャパンカップ』</t>
    </r>
    <r>
      <rPr>
        <b/>
        <sz val="20"/>
        <color indexed="8"/>
        <rFont val="ＭＳ Ｐゴシック"/>
        <family val="3"/>
        <charset val="128"/>
      </rPr>
      <t>一次審査書類</t>
    </r>
    <r>
      <rPr>
        <b/>
        <sz val="20"/>
        <color theme="1"/>
        <rFont val="ＭＳ Ｐゴシック"/>
        <family val="3"/>
        <charset val="128"/>
        <scheme val="minor"/>
      </rPr>
      <t>　レシピ用</t>
    </r>
    <rPh sb="2" eb="3">
      <t>サン</t>
    </rPh>
    <rPh sb="18" eb="22">
      <t>イチジシンサ</t>
    </rPh>
    <rPh sb="22" eb="24">
      <t>ショルイ</t>
    </rPh>
    <phoneticPr fontId="1"/>
  </si>
  <si>
    <t>　　　　①菓子パン部門　　　　　　　　　　②調理パン部門　　　　　　　　　③食パン部門　　</t>
    <rPh sb="5" eb="7">
      <t>カシ</t>
    </rPh>
    <rPh sb="9" eb="11">
      <t>ブモン</t>
    </rPh>
    <rPh sb="22" eb="24">
      <t>チョウリ</t>
    </rPh>
    <rPh sb="26" eb="28">
      <t>ブモン</t>
    </rPh>
    <rPh sb="38" eb="39">
      <t>ショク</t>
    </rPh>
    <rPh sb="41" eb="43">
      <t>ブモン</t>
    </rPh>
    <phoneticPr fontId="1"/>
  </si>
  <si>
    <t>ブリオッシュメロンパン</t>
    <phoneticPr fontId="1"/>
  </si>
  <si>
    <t>パン酵母</t>
    <rPh sb="2" eb="4">
      <t>コウボ</t>
    </rPh>
    <phoneticPr fontId="1"/>
  </si>
  <si>
    <t>イーストフード</t>
    <phoneticPr fontId="1"/>
  </si>
  <si>
    <t>全卵</t>
    <rPh sb="0" eb="2">
      <t>ゼンラン</t>
    </rPh>
    <phoneticPr fontId="1"/>
  </si>
  <si>
    <t>水</t>
    <rPh sb="0" eb="1">
      <t>ミズ</t>
    </rPh>
    <phoneticPr fontId="1"/>
  </si>
  <si>
    <t>中種</t>
    <rPh sb="0" eb="1">
      <t>ナカ</t>
    </rPh>
    <rPh sb="1" eb="2">
      <t>タネ</t>
    </rPh>
    <phoneticPr fontId="1"/>
  </si>
  <si>
    <t>本捏</t>
    <rPh sb="0" eb="1">
      <t>ホン</t>
    </rPh>
    <rPh sb="1" eb="2">
      <t>コ</t>
    </rPh>
    <phoneticPr fontId="1"/>
  </si>
  <si>
    <t>食塩</t>
    <rPh sb="0" eb="2">
      <t>ショクエン</t>
    </rPh>
    <phoneticPr fontId="1"/>
  </si>
  <si>
    <t>砂糖</t>
    <rPh sb="0" eb="2">
      <t>サトウ</t>
    </rPh>
    <phoneticPr fontId="1"/>
  </si>
  <si>
    <t>脱脂粉乳</t>
    <rPh sb="0" eb="2">
      <t>ダッシ</t>
    </rPh>
    <rPh sb="2" eb="4">
      <t>フンニュウ</t>
    </rPh>
    <phoneticPr fontId="1"/>
  </si>
  <si>
    <t>植物性油脂</t>
    <rPh sb="0" eb="3">
      <t>ショクブツセイ</t>
    </rPh>
    <rPh sb="3" eb="5">
      <t>ユシ</t>
    </rPh>
    <phoneticPr fontId="1"/>
  </si>
  <si>
    <t>卵黄</t>
    <rPh sb="0" eb="2">
      <t>ランオウ</t>
    </rPh>
    <phoneticPr fontId="1"/>
  </si>
  <si>
    <t>生地</t>
    <rPh sb="0" eb="2">
      <t>キジ</t>
    </rPh>
    <phoneticPr fontId="1"/>
  </si>
  <si>
    <t>菓子パン生地</t>
    <rPh sb="0" eb="2">
      <t>カシ</t>
    </rPh>
    <rPh sb="4" eb="6">
      <t>キジ</t>
    </rPh>
    <phoneticPr fontId="1"/>
  </si>
  <si>
    <t>メロンビス生地</t>
    <rPh sb="5" eb="7">
      <t>キジ</t>
    </rPh>
    <phoneticPr fontId="1"/>
  </si>
  <si>
    <t>グラニュー糖</t>
    <rPh sb="5" eb="6">
      <t>トウ</t>
    </rPh>
    <phoneticPr fontId="1"/>
  </si>
  <si>
    <t>バニラエッセンス</t>
    <phoneticPr fontId="1"/>
  </si>
  <si>
    <t>ミキシング　L-3M-2</t>
    <phoneticPr fontId="1"/>
  </si>
  <si>
    <t>生地温度　26℃</t>
    <rPh sb="0" eb="2">
      <t>キジ</t>
    </rPh>
    <rPh sb="2" eb="4">
      <t>オンド</t>
    </rPh>
    <phoneticPr fontId="1"/>
  </si>
  <si>
    <t>ミキシング　L-3MH-5</t>
    <phoneticPr fontId="1"/>
  </si>
  <si>
    <t>フロアータイム　40分</t>
    <rPh sb="10" eb="11">
      <t>フン</t>
    </rPh>
    <phoneticPr fontId="1"/>
  </si>
  <si>
    <t>分割重量　50ｇ</t>
    <rPh sb="0" eb="2">
      <t>ブンカツ</t>
    </rPh>
    <rPh sb="2" eb="4">
      <t>ジュウリョウ</t>
    </rPh>
    <phoneticPr fontId="1"/>
  </si>
  <si>
    <t>焙炉時間　38℃80％　60分</t>
    <rPh sb="0" eb="1">
      <t>アブル</t>
    </rPh>
    <rPh sb="1" eb="2">
      <t>ロ</t>
    </rPh>
    <rPh sb="2" eb="4">
      <t>ジカン</t>
    </rPh>
    <rPh sb="14" eb="15">
      <t>プン</t>
    </rPh>
    <phoneticPr fontId="1"/>
  </si>
  <si>
    <t>焼成　190℃　12分</t>
    <rPh sb="0" eb="2">
      <t>ショウセイ</t>
    </rPh>
    <rPh sb="10" eb="11">
      <t>フン</t>
    </rPh>
    <phoneticPr fontId="1"/>
  </si>
  <si>
    <t>成型</t>
    <rPh sb="0" eb="2">
      <t>セイケイ</t>
    </rPh>
    <phoneticPr fontId="1"/>
  </si>
  <si>
    <t>生地を丸め直し、グラニュー糖をつけた　</t>
    <rPh sb="0" eb="2">
      <t>キジ</t>
    </rPh>
    <rPh sb="3" eb="4">
      <t>マル</t>
    </rPh>
    <rPh sb="5" eb="6">
      <t>ナオ</t>
    </rPh>
    <rPh sb="13" eb="14">
      <t>トウ</t>
    </rPh>
    <phoneticPr fontId="1"/>
  </si>
  <si>
    <t>備考欄</t>
    <rPh sb="0" eb="2">
      <t>ビコウ</t>
    </rPh>
    <rPh sb="2" eb="3">
      <t>ラン</t>
    </rPh>
    <phoneticPr fontId="1"/>
  </si>
  <si>
    <t>シュガーバッター法</t>
    <rPh sb="8" eb="9">
      <t>ホウ</t>
    </rPh>
    <phoneticPr fontId="1"/>
  </si>
  <si>
    <t>中種法</t>
    <rPh sb="0" eb="1">
      <t>ナカ</t>
    </rPh>
    <rPh sb="1" eb="2">
      <t>タネ</t>
    </rPh>
    <rPh sb="2" eb="3">
      <t>ホウ</t>
    </rPh>
    <phoneticPr fontId="1"/>
  </si>
  <si>
    <t>メロンビス生地30gをのせ、</t>
    <rPh sb="5" eb="7">
      <t>キジ</t>
    </rPh>
    <phoneticPr fontId="1"/>
  </si>
  <si>
    <t>ケースに入れホイロへ。</t>
    <rPh sb="4" eb="5">
      <t>イ</t>
    </rPh>
    <phoneticPr fontId="1"/>
  </si>
  <si>
    <t xml:space="preserve">
</t>
    <phoneticPr fontId="1"/>
  </si>
  <si>
    <t>ふんわり、しっとり口溶けの良いブリオッシュ生地に、サックリとしたメロンビスをのせて焼き上げました。
132</t>
    <rPh sb="9" eb="10">
      <t>クチ</t>
    </rPh>
    <rPh sb="10" eb="11">
      <t>ト</t>
    </rPh>
    <rPh sb="13" eb="14">
      <t>ヨ</t>
    </rPh>
    <rPh sb="21" eb="23">
      <t>キジ</t>
    </rPh>
    <rPh sb="41" eb="42">
      <t>ヤ</t>
    </rPh>
    <rPh sb="43" eb="44">
      <t>ア</t>
    </rPh>
    <phoneticPr fontId="1"/>
  </si>
  <si>
    <t>『第三回ベーカリー・ジャパンカップ』応募用紙　登録用</t>
    <rPh sb="2" eb="3">
      <t>サン</t>
    </rPh>
    <phoneticPr fontId="1"/>
  </si>
  <si>
    <t>①菓子パン部門　　　　　　　②調理パン部門　　　　　　　　③食パン部門</t>
    <rPh sb="1" eb="3">
      <t>カシ</t>
    </rPh>
    <rPh sb="5" eb="7">
      <t>ブモン</t>
    </rPh>
    <rPh sb="15" eb="17">
      <t>チョウリ</t>
    </rPh>
    <rPh sb="19" eb="21">
      <t>ブモン</t>
    </rPh>
    <rPh sb="30" eb="31">
      <t>ショク</t>
    </rPh>
    <rPh sb="33" eb="35">
      <t>ブモン</t>
    </rPh>
    <phoneticPr fontId="1"/>
  </si>
  <si>
    <t>各部門の作品数を明記して下さい。（菓子パン部門３種・調理パン部門７種・食パン部門２種）</t>
    <rPh sb="0" eb="3">
      <t>カクブモン</t>
    </rPh>
    <rPh sb="4" eb="7">
      <t>サクヒンスウ</t>
    </rPh>
    <rPh sb="8" eb="10">
      <t>メイキ</t>
    </rPh>
    <rPh sb="12" eb="13">
      <t>クダ</t>
    </rPh>
    <rPh sb="17" eb="19">
      <t>カシ</t>
    </rPh>
    <rPh sb="21" eb="23">
      <t>ブモン</t>
    </rPh>
    <rPh sb="24" eb="25">
      <t>シュ</t>
    </rPh>
    <rPh sb="26" eb="28">
      <t>チョウリ</t>
    </rPh>
    <rPh sb="30" eb="32">
      <t>ブモン</t>
    </rPh>
    <rPh sb="33" eb="34">
      <t>シュ</t>
    </rPh>
    <rPh sb="35" eb="36">
      <t>ショク</t>
    </rPh>
    <rPh sb="38" eb="40">
      <t>ブモン</t>
    </rPh>
    <rPh sb="41" eb="42">
      <t>シュ</t>
    </rPh>
    <phoneticPr fontId="1"/>
  </si>
  <si>
    <t>【作品名1】</t>
    <rPh sb="1" eb="3">
      <t>サクヒン</t>
    </rPh>
    <rPh sb="3" eb="4">
      <t>メイ</t>
    </rPh>
    <phoneticPr fontId="1"/>
  </si>
  <si>
    <t>【作品名2】</t>
    <rPh sb="1" eb="3">
      <t>サクヒン</t>
    </rPh>
    <rPh sb="3" eb="4">
      <t>メイ</t>
    </rPh>
    <phoneticPr fontId="1"/>
  </si>
  <si>
    <t>【作品名3】</t>
    <rPh sb="1" eb="3">
      <t>サクヒン</t>
    </rPh>
    <rPh sb="3" eb="4">
      <t>メイ</t>
    </rPh>
    <phoneticPr fontId="1"/>
  </si>
  <si>
    <t>【作品名4】</t>
    <rPh sb="1" eb="3">
      <t>サクヒン</t>
    </rPh>
    <rPh sb="3" eb="4">
      <t>メイ</t>
    </rPh>
    <phoneticPr fontId="1"/>
  </si>
  <si>
    <t>【作品名5】</t>
    <rPh sb="1" eb="3">
      <t>サクヒン</t>
    </rPh>
    <rPh sb="3" eb="4">
      <t>メイ</t>
    </rPh>
    <phoneticPr fontId="1"/>
  </si>
  <si>
    <t>【作品名6】</t>
    <rPh sb="1" eb="3">
      <t>サクヒン</t>
    </rPh>
    <rPh sb="3" eb="4">
      <t>メイ</t>
    </rPh>
    <phoneticPr fontId="1"/>
  </si>
  <si>
    <t>【作品名7】</t>
    <rPh sb="1" eb="3">
      <t>サクヒン</t>
    </rPh>
    <rPh sb="3" eb="4">
      <t>メイ</t>
    </rPh>
    <phoneticPr fontId="1"/>
  </si>
  <si>
    <t>備考</t>
    <rPh sb="0" eb="2">
      <t>ビコウ</t>
    </rPh>
    <phoneticPr fontId="1"/>
  </si>
  <si>
    <t>フリガナ</t>
  </si>
  <si>
    <t>氏名</t>
    <rPh sb="0" eb="2">
      <t>シメイ</t>
    </rPh>
    <phoneticPr fontId="3"/>
  </si>
  <si>
    <t>フリガナ</t>
    <phoneticPr fontId="3"/>
  </si>
  <si>
    <t>勤務先会社</t>
    <rPh sb="0" eb="3">
      <t>キンムサキ</t>
    </rPh>
    <rPh sb="3" eb="5">
      <t>カイシャ</t>
    </rPh>
    <phoneticPr fontId="3"/>
  </si>
  <si>
    <t>勤務先住所</t>
    <rPh sb="0" eb="3">
      <t>キンムサキ</t>
    </rPh>
    <rPh sb="3" eb="5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</si>
  <si>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</si>
  <si>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所属組合名</t>
    <rPh sb="0" eb="2">
      <t>ショゾク</t>
    </rPh>
    <rPh sb="2" eb="4">
      <t>クミアイ</t>
    </rPh>
    <rPh sb="4" eb="5">
      <t>メイ</t>
    </rPh>
    <phoneticPr fontId="3"/>
  </si>
  <si>
    <t>作品ごとにレシピを記入して下さい。</t>
    <rPh sb="0" eb="2">
      <t>サクヒン</t>
    </rPh>
    <rPh sb="9" eb="11">
      <t>キニュウ</t>
    </rPh>
    <rPh sb="13" eb="14">
      <t>クダ</t>
    </rPh>
    <phoneticPr fontId="1"/>
  </si>
  <si>
    <t>【作品名】</t>
    <rPh sb="1" eb="3">
      <t>サクヒン</t>
    </rPh>
    <rPh sb="3" eb="4">
      <t>メイ</t>
    </rPh>
    <phoneticPr fontId="1"/>
  </si>
  <si>
    <t>【作品の大きさ】</t>
    <rPh sb="1" eb="3">
      <t>サクヒン</t>
    </rPh>
    <rPh sb="4" eb="5">
      <t>オオ</t>
    </rPh>
    <phoneticPr fontId="1"/>
  </si>
</sst>
</file>

<file path=xl/styles.xml><?xml version="1.0" encoding="utf-8"?>
<styleSheet xmlns="http://schemas.openxmlformats.org/spreadsheetml/2006/main">
  <numFmts count="1">
    <numFmt numFmtId="176" formatCode="0.0_ "/>
  </numFmts>
  <fonts count="1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 style="thin">
        <color auto="1"/>
      </right>
      <top style="dotted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 hidden="1"/>
    </xf>
    <xf numFmtId="0" fontId="4" fillId="0" borderId="36" xfId="0" applyFont="1" applyBorder="1" applyAlignment="1" applyProtection="1">
      <alignment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vertical="center"/>
      <protection locked="0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right"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36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4" fillId="0" borderId="38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5" xfId="0" applyFon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48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4" fillId="0" borderId="53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4" fillId="0" borderId="16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0" borderId="18" xfId="0" applyFont="1" applyBorder="1" applyAlignment="1" applyProtection="1">
      <alignment horizontal="left" vertical="center" shrinkToFit="1"/>
      <protection locked="0"/>
    </xf>
    <xf numFmtId="0" fontId="4" fillId="0" borderId="19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43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 shrinkToFit="1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 applyProtection="1">
      <alignment horizontal="center" vertical="center" shrinkToFit="1"/>
      <protection locked="0"/>
    </xf>
    <xf numFmtId="176" fontId="4" fillId="0" borderId="42" xfId="0" applyNumberFormat="1" applyFont="1" applyBorder="1" applyAlignment="1" applyProtection="1">
      <alignment horizontal="center" vertical="center"/>
      <protection locked="0"/>
    </xf>
    <xf numFmtId="176" fontId="4" fillId="0" borderId="34" xfId="0" applyNumberFormat="1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46" xfId="0" applyFont="1" applyBorder="1" applyAlignment="1" applyProtection="1">
      <alignment horizontal="left" vertical="center" shrinkToFit="1"/>
      <protection locked="0"/>
    </xf>
    <xf numFmtId="0" fontId="4" fillId="0" borderId="47" xfId="0" applyFont="1" applyBorder="1" applyAlignment="1" applyProtection="1">
      <alignment horizontal="left" vertical="center" shrinkToFit="1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left" vertical="center" shrinkToFit="1"/>
      <protection locked="0"/>
    </xf>
    <xf numFmtId="0" fontId="4" fillId="0" borderId="52" xfId="0" applyFont="1" applyBorder="1" applyAlignment="1" applyProtection="1">
      <alignment horizontal="left" vertical="center" shrinkToFit="1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left" vertical="center" shrinkToFit="1"/>
      <protection locked="0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4" fillId="0" borderId="55" xfId="0" applyFont="1" applyBorder="1" applyAlignment="1" applyProtection="1">
      <alignment horizontal="left" vertical="top" wrapText="1"/>
      <protection locked="0"/>
    </xf>
    <xf numFmtId="0" fontId="4" fillId="0" borderId="56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58" xfId="0" applyFont="1" applyBorder="1" applyAlignment="1" applyProtection="1">
      <alignment horizontal="left" vertical="top" wrapText="1"/>
      <protection locked="0"/>
    </xf>
    <xf numFmtId="0" fontId="4" fillId="0" borderId="59" xfId="0" applyFont="1" applyBorder="1" applyAlignment="1" applyProtection="1">
      <alignment horizontal="left" vertical="top" wrapText="1"/>
      <protection locked="0"/>
    </xf>
    <xf numFmtId="0" fontId="4" fillId="0" borderId="60" xfId="0" applyFont="1" applyBorder="1" applyAlignment="1" applyProtection="1">
      <alignment horizontal="left" vertical="top" wrapText="1"/>
      <protection locked="0"/>
    </xf>
    <xf numFmtId="0" fontId="4" fillId="0" borderId="61" xfId="0" applyFont="1" applyBorder="1" applyAlignment="1" applyProtection="1">
      <alignment horizontal="left" vertical="top" wrapText="1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top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2</xdr:row>
      <xdr:rowOff>38100</xdr:rowOff>
    </xdr:from>
    <xdr:to>
      <xdr:col>7</xdr:col>
      <xdr:colOff>247650</xdr:colOff>
      <xdr:row>2</xdr:row>
      <xdr:rowOff>409575</xdr:rowOff>
    </xdr:to>
    <xdr:sp macro="" textlink="">
      <xdr:nvSpPr>
        <xdr:cNvPr id="2" name="円/楕円 1"/>
        <xdr:cNvSpPr/>
      </xdr:nvSpPr>
      <xdr:spPr>
        <a:xfrm>
          <a:off x="457200" y="790575"/>
          <a:ext cx="2057400" cy="371475"/>
        </a:xfrm>
        <a:prstGeom prst="ellipse">
          <a:avLst/>
        </a:prstGeom>
        <a:noFill/>
        <a:ln w="444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J40"/>
  <sheetViews>
    <sheetView tabSelected="1" zoomScale="85" zoomScaleNormal="85" zoomScalePageLayoutView="85" workbookViewId="0">
      <selection activeCell="AD2" sqref="AD2"/>
    </sheetView>
  </sheetViews>
  <sheetFormatPr baseColWidth="12" defaultColWidth="4.1640625" defaultRowHeight="19.5" customHeight="1"/>
  <cols>
    <col min="1" max="16384" width="4.1640625" style="5"/>
  </cols>
  <sheetData>
    <row r="1" spans="1:36" ht="39.75" customHeight="1">
      <c r="A1" s="76" t="s">
        <v>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36" ht="19.5" customHeight="1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 ht="33" customHeight="1">
      <c r="A3" s="73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ht="19.5" customHeight="1">
      <c r="A4" s="22" t="s">
        <v>75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4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6" ht="31.5" customHeight="1">
      <c r="A5" s="41" t="s">
        <v>76</v>
      </c>
      <c r="B5" s="42"/>
      <c r="C5" s="43"/>
      <c r="D5" s="77" t="s">
        <v>24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9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6" s="6" customFormat="1" ht="19.5" customHeight="1">
      <c r="A6" s="8" t="s">
        <v>77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9"/>
      <c r="O6" s="11" t="s">
        <v>7</v>
      </c>
      <c r="P6" s="12"/>
      <c r="Q6" s="12"/>
      <c r="R6" s="12"/>
      <c r="S6" s="13"/>
      <c r="T6" s="41">
        <v>34</v>
      </c>
      <c r="U6" s="42"/>
      <c r="V6" s="42"/>
      <c r="W6" s="13" t="s">
        <v>10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s="6" customFormat="1" ht="19.5" customHeight="1">
      <c r="A7" s="14"/>
      <c r="B7" s="15" t="s">
        <v>0</v>
      </c>
      <c r="C7" s="16"/>
      <c r="D7" s="15"/>
      <c r="E7" s="15"/>
      <c r="F7" s="15"/>
      <c r="G7" s="15" t="s">
        <v>4</v>
      </c>
      <c r="H7" s="16"/>
      <c r="I7" s="15"/>
      <c r="J7" s="15"/>
      <c r="K7" s="15"/>
      <c r="L7" s="15" t="s">
        <v>6</v>
      </c>
      <c r="M7" s="16"/>
      <c r="N7" s="15"/>
      <c r="O7" s="11" t="s">
        <v>8</v>
      </c>
      <c r="P7" s="12"/>
      <c r="Q7" s="12"/>
      <c r="R7" s="12"/>
      <c r="S7" s="13"/>
      <c r="T7" s="41">
        <v>160</v>
      </c>
      <c r="U7" s="42"/>
      <c r="V7" s="42"/>
      <c r="W7" s="13" t="s">
        <v>10</v>
      </c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</row>
    <row r="8" spans="1:36" s="6" customFormat="1" ht="19.5" customHeight="1">
      <c r="A8" s="17" t="s">
        <v>1</v>
      </c>
      <c r="B8" s="18">
        <v>10</v>
      </c>
      <c r="C8" s="19" t="s">
        <v>2</v>
      </c>
      <c r="D8" s="20" t="s">
        <v>3</v>
      </c>
      <c r="E8" s="20" t="s">
        <v>5</v>
      </c>
      <c r="F8" s="20" t="s">
        <v>1</v>
      </c>
      <c r="G8" s="18">
        <v>10</v>
      </c>
      <c r="H8" s="19" t="s">
        <v>2</v>
      </c>
      <c r="I8" s="20" t="s">
        <v>3</v>
      </c>
      <c r="J8" s="20" t="s">
        <v>5</v>
      </c>
      <c r="K8" s="20" t="s">
        <v>1</v>
      </c>
      <c r="L8" s="18">
        <v>8</v>
      </c>
      <c r="M8" s="19" t="s">
        <v>2</v>
      </c>
      <c r="N8" s="20" t="s">
        <v>3</v>
      </c>
      <c r="O8" s="11" t="s">
        <v>9</v>
      </c>
      <c r="P8" s="12"/>
      <c r="Q8" s="12"/>
      <c r="R8" s="12"/>
      <c r="S8" s="13"/>
      <c r="T8" s="71">
        <f>T6/T7*100</f>
        <v>21.25</v>
      </c>
      <c r="U8" s="72"/>
      <c r="V8" s="72"/>
      <c r="W8" s="13" t="s">
        <v>11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</row>
    <row r="9" spans="1:36" s="6" customFormat="1" ht="19.5" customHeight="1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</row>
    <row r="10" spans="1:36" s="6" customFormat="1" ht="19.5" customHeight="1" thickBot="1">
      <c r="A10" s="16"/>
      <c r="B10" s="16" t="s">
        <v>13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</row>
    <row r="11" spans="1:36" ht="19.5" customHeight="1" thickTop="1">
      <c r="A11" s="21"/>
      <c r="B11" s="32" t="str">
        <f>MID($Y$11,1,1)</f>
        <v>ふ</v>
      </c>
      <c r="C11" s="33" t="str">
        <f>MID($Y$11,2,1)</f>
        <v>ん</v>
      </c>
      <c r="D11" s="33" t="str">
        <f>MID($Y$11,3,1)</f>
        <v>わ</v>
      </c>
      <c r="E11" s="33" t="str">
        <f>MID($Y$11,4,1)</f>
        <v>り</v>
      </c>
      <c r="F11" s="33" t="str">
        <f>MID($Y$11,5,1)</f>
        <v>、</v>
      </c>
      <c r="G11" s="33" t="str">
        <f>MID($Y$11,6,1)</f>
        <v>し</v>
      </c>
      <c r="H11" s="33" t="str">
        <f>MID($Y$11,7,1)</f>
        <v>っ</v>
      </c>
      <c r="I11" s="33" t="str">
        <f>MID($Y$11,8,1)</f>
        <v>と</v>
      </c>
      <c r="J11" s="33" t="str">
        <f>MID($Y$11,9,1)</f>
        <v>り</v>
      </c>
      <c r="K11" s="33" t="str">
        <f>MID($Y$11,10,1)</f>
        <v>口</v>
      </c>
      <c r="L11" s="33" t="str">
        <f>MID($Y$11,11,1)</f>
        <v>溶</v>
      </c>
      <c r="M11" s="33" t="str">
        <f>MID($Y$11,12,1)</f>
        <v>け</v>
      </c>
      <c r="N11" s="33" t="str">
        <f>MID($Y$11,13,1)</f>
        <v>の</v>
      </c>
      <c r="O11" s="33" t="str">
        <f>MID($Y$11,14,1)</f>
        <v>良</v>
      </c>
      <c r="P11" s="33" t="str">
        <f>MID($Y$11,15,1)</f>
        <v>い</v>
      </c>
      <c r="Q11" s="33" t="str">
        <f>MID($Y$11,16,1)</f>
        <v>ブ</v>
      </c>
      <c r="R11" s="33" t="str">
        <f>MID($Y$11,17,1)</f>
        <v>リ</v>
      </c>
      <c r="S11" s="33" t="str">
        <f>MID($Y$11,18,1)</f>
        <v>オ</v>
      </c>
      <c r="T11" s="33" t="str">
        <f>MID($Y$11,19,1)</f>
        <v>ッ</v>
      </c>
      <c r="U11" s="34" t="str">
        <f>MID($Y$11,20,1)</f>
        <v>シ</v>
      </c>
      <c r="V11" s="21"/>
      <c r="W11" s="21"/>
      <c r="X11" s="21"/>
      <c r="Y11" s="100" t="s">
        <v>56</v>
      </c>
      <c r="Z11" s="101"/>
      <c r="AA11" s="101"/>
      <c r="AB11" s="101"/>
      <c r="AC11" s="101"/>
      <c r="AD11" s="101"/>
      <c r="AE11" s="101"/>
      <c r="AF11" s="101"/>
      <c r="AG11" s="101"/>
      <c r="AH11" s="101"/>
      <c r="AI11" s="102"/>
      <c r="AJ11" s="21"/>
    </row>
    <row r="12" spans="1:36" ht="19.5" customHeight="1">
      <c r="A12" s="21"/>
      <c r="B12" s="35" t="str">
        <f>MID($Y$11,21,1)</f>
        <v>ュ</v>
      </c>
      <c r="C12" s="36" t="str">
        <f>MID($Y$11,22,1)</f>
        <v>生</v>
      </c>
      <c r="D12" s="36" t="str">
        <f>MID($Y$11,23,1)</f>
        <v>地</v>
      </c>
      <c r="E12" s="36" t="str">
        <f>MID($Y$11,24,1)</f>
        <v>に</v>
      </c>
      <c r="F12" s="36" t="str">
        <f>MID($Y$11,25,1)</f>
        <v>、</v>
      </c>
      <c r="G12" s="36" t="str">
        <f>MID($Y$11,26,1)</f>
        <v>サ</v>
      </c>
      <c r="H12" s="36" t="str">
        <f>MID($Y$11,27,1)</f>
        <v>ッ</v>
      </c>
      <c r="I12" s="36" t="str">
        <f>MID($Y$11,28,1)</f>
        <v>ク</v>
      </c>
      <c r="J12" s="36" t="str">
        <f>MID($Y$11,29,1)</f>
        <v>リ</v>
      </c>
      <c r="K12" s="36" t="str">
        <f>MID($Y$11,30,1)</f>
        <v>と</v>
      </c>
      <c r="L12" s="36" t="str">
        <f>MID($Y$11,31,1)</f>
        <v>し</v>
      </c>
      <c r="M12" s="36" t="str">
        <f>MID($Y$11,32,1)</f>
        <v>た</v>
      </c>
      <c r="N12" s="36" t="str">
        <f>MID($Y$11,33,1)</f>
        <v>メ</v>
      </c>
      <c r="O12" s="36" t="str">
        <f>MID($Y$11,34,1)</f>
        <v>ロ</v>
      </c>
      <c r="P12" s="36" t="str">
        <f>MID($Y$11,35,1)</f>
        <v>ン</v>
      </c>
      <c r="Q12" s="36" t="str">
        <f>MID($Y$11,36,1)</f>
        <v>ビ</v>
      </c>
      <c r="R12" s="36" t="str">
        <f>MID($Y$11,37,1)</f>
        <v>ス</v>
      </c>
      <c r="S12" s="36" t="str">
        <f>MID($Y$11,38,1)</f>
        <v>を</v>
      </c>
      <c r="T12" s="36" t="str">
        <f>MID($Y$11,39,1)</f>
        <v>の</v>
      </c>
      <c r="U12" s="37" t="str">
        <f>MID($Y$11,40,1)</f>
        <v>せ</v>
      </c>
      <c r="V12" s="21"/>
      <c r="W12" s="21"/>
      <c r="X12" s="21"/>
      <c r="Y12" s="103"/>
      <c r="Z12" s="104"/>
      <c r="AA12" s="104"/>
      <c r="AB12" s="104"/>
      <c r="AC12" s="104"/>
      <c r="AD12" s="104"/>
      <c r="AE12" s="104"/>
      <c r="AF12" s="104"/>
      <c r="AG12" s="104"/>
      <c r="AH12" s="104"/>
      <c r="AI12" s="105"/>
      <c r="AJ12" s="21"/>
    </row>
    <row r="13" spans="1:36" ht="19.5" customHeight="1">
      <c r="A13" s="21"/>
      <c r="B13" s="35" t="str">
        <f>MID($Y$11,41,1)</f>
        <v>て</v>
      </c>
      <c r="C13" s="36" t="str">
        <f>MID($Y$11,42,1)</f>
        <v>焼</v>
      </c>
      <c r="D13" s="36" t="str">
        <f>MID($Y$11,43,1)</f>
        <v>き</v>
      </c>
      <c r="E13" s="36" t="str">
        <f>MID($Y$11,44,1)</f>
        <v>上</v>
      </c>
      <c r="F13" s="36" t="str">
        <f>MID($Y$11,45,1)</f>
        <v>げ</v>
      </c>
      <c r="G13" s="36" t="str">
        <f>MID($Y$11,46,1)</f>
        <v>ま</v>
      </c>
      <c r="H13" s="36" t="str">
        <f>MID($Y$11,47,1)</f>
        <v>し</v>
      </c>
      <c r="I13" s="36" t="str">
        <f>MID($Y$11,48,1)</f>
        <v>た</v>
      </c>
      <c r="J13" s="36" t="str">
        <f>MID($Y$11,49,1)</f>
        <v>。</v>
      </c>
      <c r="K13" s="36" t="str">
        <f>MID($Y$11,50,1)</f>
        <v>_x000D_</v>
      </c>
      <c r="L13" s="36" t="str">
        <f>MID($Y$11,51,1)</f>
        <v>1</v>
      </c>
      <c r="M13" s="36" t="str">
        <f>MID($Y$11,52,1)</f>
        <v>3</v>
      </c>
      <c r="N13" s="36" t="str">
        <f>MID($Y$11,53,1)</f>
        <v>2</v>
      </c>
      <c r="O13" s="36" t="str">
        <f>MID($Y$11,54,1)</f>
        <v/>
      </c>
      <c r="P13" s="36" t="str">
        <f>MID($Y$11,55,1)</f>
        <v/>
      </c>
      <c r="Q13" s="36" t="str">
        <f>MID($Y$11,56,1)</f>
        <v/>
      </c>
      <c r="R13" s="36" t="str">
        <f>MID($Y$11,57,1)</f>
        <v/>
      </c>
      <c r="S13" s="36" t="str">
        <f>MID($Y$11,58,1)</f>
        <v/>
      </c>
      <c r="T13" s="36" t="str">
        <f>MID($Y$11,59,1)</f>
        <v/>
      </c>
      <c r="U13" s="37" t="str">
        <f>MID($Y$11,60,1)</f>
        <v/>
      </c>
      <c r="V13" s="21"/>
      <c r="W13" s="21"/>
      <c r="X13" s="21"/>
      <c r="Y13" s="103"/>
      <c r="Z13" s="104"/>
      <c r="AA13" s="104"/>
      <c r="AB13" s="104"/>
      <c r="AC13" s="104"/>
      <c r="AD13" s="104"/>
      <c r="AE13" s="104"/>
      <c r="AF13" s="104"/>
      <c r="AG13" s="104"/>
      <c r="AH13" s="104"/>
      <c r="AI13" s="105"/>
      <c r="AJ13" s="21"/>
    </row>
    <row r="14" spans="1:36" ht="19.5" customHeight="1">
      <c r="A14" s="21"/>
      <c r="B14" s="35" t="str">
        <f>MID($Y$11,61,1)</f>
        <v/>
      </c>
      <c r="C14" s="36" t="str">
        <f>MID($Y$11,62,1)</f>
        <v/>
      </c>
      <c r="D14" s="36" t="str">
        <f>MID($Y$11,63,1)</f>
        <v/>
      </c>
      <c r="E14" s="36" t="str">
        <f>MID($Y$11,64,1)</f>
        <v/>
      </c>
      <c r="F14" s="36" t="str">
        <f>MID($Y$11,65,1)</f>
        <v/>
      </c>
      <c r="G14" s="36" t="str">
        <f>MID($Y$11,66,1)</f>
        <v/>
      </c>
      <c r="H14" s="36" t="str">
        <f>MID($Y$11,67,1)</f>
        <v/>
      </c>
      <c r="I14" s="36" t="str">
        <f>MID($Y$11,68,1)</f>
        <v/>
      </c>
      <c r="J14" s="36" t="str">
        <f>MID($Y$11,69,1)</f>
        <v/>
      </c>
      <c r="K14" s="36" t="str">
        <f>MID($Y$11,70,1)</f>
        <v/>
      </c>
      <c r="L14" s="36" t="str">
        <f>MID($Y$11,71,1)</f>
        <v/>
      </c>
      <c r="M14" s="36" t="str">
        <f>MID($Y$11,72,1)</f>
        <v/>
      </c>
      <c r="N14" s="36" t="str">
        <f>MID($Y$11,73,1)</f>
        <v/>
      </c>
      <c r="O14" s="36" t="str">
        <f>MID($Y$11,74,1)</f>
        <v/>
      </c>
      <c r="P14" s="36" t="str">
        <f>MID($Y$11,75,1)</f>
        <v/>
      </c>
      <c r="Q14" s="36" t="str">
        <f>MID($Y$11,76,1)</f>
        <v/>
      </c>
      <c r="R14" s="36" t="str">
        <f>MID($Y$11,77,1)</f>
        <v/>
      </c>
      <c r="S14" s="36" t="str">
        <f>MID($Y$11,78,1)</f>
        <v/>
      </c>
      <c r="T14" s="36" t="str">
        <f>MID($Y$11,79,1)</f>
        <v/>
      </c>
      <c r="U14" s="37" t="str">
        <f>MID($Y$11,80,1)</f>
        <v/>
      </c>
      <c r="V14" s="21"/>
      <c r="W14" s="21"/>
      <c r="X14" s="21"/>
      <c r="Y14" s="103"/>
      <c r="Z14" s="104"/>
      <c r="AA14" s="104"/>
      <c r="AB14" s="104"/>
      <c r="AC14" s="104"/>
      <c r="AD14" s="104"/>
      <c r="AE14" s="104"/>
      <c r="AF14" s="104"/>
      <c r="AG14" s="104"/>
      <c r="AH14" s="104"/>
      <c r="AI14" s="105"/>
      <c r="AJ14" s="21"/>
    </row>
    <row r="15" spans="1:36" ht="19.5" customHeight="1">
      <c r="A15" s="21"/>
      <c r="B15" s="35" t="str">
        <f>MID($Y$11,81,1)</f>
        <v/>
      </c>
      <c r="C15" s="36" t="str">
        <f>MID($Y$11,82,1)</f>
        <v/>
      </c>
      <c r="D15" s="36" t="str">
        <f>MID($Y$11,83,1)</f>
        <v/>
      </c>
      <c r="E15" s="36" t="str">
        <f>MID($Y$11,84,1)</f>
        <v/>
      </c>
      <c r="F15" s="36" t="str">
        <f>MID($Y$11,85,1)</f>
        <v/>
      </c>
      <c r="G15" s="36" t="str">
        <f>MID($Y$11,86,1)</f>
        <v/>
      </c>
      <c r="H15" s="36" t="str">
        <f>MID($Y$11,87,1)</f>
        <v/>
      </c>
      <c r="I15" s="36" t="str">
        <f>MID($Y$11,88,1)</f>
        <v/>
      </c>
      <c r="J15" s="36" t="str">
        <f>MID($Y$11,89,1)</f>
        <v/>
      </c>
      <c r="K15" s="36" t="str">
        <f>MID($Y$11,90,1)</f>
        <v/>
      </c>
      <c r="L15" s="36" t="str">
        <f>MID($Y$11,91,1)</f>
        <v/>
      </c>
      <c r="M15" s="36" t="str">
        <f>MID($Y$11,92,1)</f>
        <v/>
      </c>
      <c r="N15" s="36" t="str">
        <f>MID($Y$11,93,1)</f>
        <v/>
      </c>
      <c r="O15" s="36" t="str">
        <f>MID($Y$11,94,1)</f>
        <v/>
      </c>
      <c r="P15" s="36" t="str">
        <f>MID($Y$11,95,1)</f>
        <v/>
      </c>
      <c r="Q15" s="36" t="str">
        <f>MID($Y$11,96,1)</f>
        <v/>
      </c>
      <c r="R15" s="36" t="str">
        <f>MID($Y$11,97,1)</f>
        <v/>
      </c>
      <c r="S15" s="36" t="str">
        <f>MID($Y$11,98,1)</f>
        <v/>
      </c>
      <c r="T15" s="36" t="str">
        <f>MID($Y$11,99,1)</f>
        <v/>
      </c>
      <c r="U15" s="37" t="str">
        <f>MID($Y$11,100,1)</f>
        <v/>
      </c>
      <c r="V15" s="21"/>
      <c r="W15" s="21"/>
      <c r="X15" s="21"/>
      <c r="Y15" s="103"/>
      <c r="Z15" s="104"/>
      <c r="AA15" s="104"/>
      <c r="AB15" s="104"/>
      <c r="AC15" s="104"/>
      <c r="AD15" s="104"/>
      <c r="AE15" s="104"/>
      <c r="AF15" s="104"/>
      <c r="AG15" s="104"/>
      <c r="AH15" s="104"/>
      <c r="AI15" s="105"/>
      <c r="AJ15" s="21"/>
    </row>
    <row r="16" spans="1:36" ht="19.5" customHeight="1">
      <c r="A16" s="21"/>
      <c r="B16" s="35" t="str">
        <f>MID($Y$11,101,1)</f>
        <v/>
      </c>
      <c r="C16" s="36" t="str">
        <f>MID($Y$11,102,1)</f>
        <v/>
      </c>
      <c r="D16" s="36" t="str">
        <f>MID($Y$11,103,1)</f>
        <v/>
      </c>
      <c r="E16" s="36" t="str">
        <f>MID($Y$11,104,1)</f>
        <v/>
      </c>
      <c r="F16" s="36" t="str">
        <f>MID($Y$11,105,1)</f>
        <v/>
      </c>
      <c r="G16" s="36" t="str">
        <f>MID($Y$11,106,1)</f>
        <v/>
      </c>
      <c r="H16" s="36" t="str">
        <f>MID($Y$11,107,1)</f>
        <v/>
      </c>
      <c r="I16" s="36" t="str">
        <f>MID($Y$11,108,1)</f>
        <v/>
      </c>
      <c r="J16" s="36" t="str">
        <f>MID($Y$11,109,1)</f>
        <v/>
      </c>
      <c r="K16" s="36" t="str">
        <f>MID($Y$11,110,1)</f>
        <v/>
      </c>
      <c r="L16" s="36" t="str">
        <f>MID($Y$11,111,1)</f>
        <v/>
      </c>
      <c r="M16" s="36" t="str">
        <f>MID($Y$11,112,1)</f>
        <v/>
      </c>
      <c r="N16" s="36" t="str">
        <f>MID($Y$11,113,1)</f>
        <v/>
      </c>
      <c r="O16" s="36" t="str">
        <f>MID($Y$11,114,1)</f>
        <v/>
      </c>
      <c r="P16" s="36" t="str">
        <f>MID($Y$11,115,1)</f>
        <v/>
      </c>
      <c r="Q16" s="36" t="str">
        <f>MID($Y$11,116,1)</f>
        <v/>
      </c>
      <c r="R16" s="36" t="str">
        <f>MID($Y$11,117,1)</f>
        <v/>
      </c>
      <c r="S16" s="36" t="str">
        <f>MID($Y$11,118,1)</f>
        <v/>
      </c>
      <c r="T16" s="36" t="str">
        <f>MID($Y$11,119,1)</f>
        <v/>
      </c>
      <c r="U16" s="37" t="str">
        <f>MID($Y$11,120,1)</f>
        <v/>
      </c>
      <c r="V16" s="25"/>
      <c r="W16" s="21"/>
      <c r="X16" s="21"/>
      <c r="Y16" s="103"/>
      <c r="Z16" s="104"/>
      <c r="AA16" s="104"/>
      <c r="AB16" s="104"/>
      <c r="AC16" s="104"/>
      <c r="AD16" s="104"/>
      <c r="AE16" s="104"/>
      <c r="AF16" s="104"/>
      <c r="AG16" s="104"/>
      <c r="AH16" s="104"/>
      <c r="AI16" s="105"/>
      <c r="AJ16" s="21"/>
    </row>
    <row r="17" spans="1:36" ht="19.5" customHeight="1">
      <c r="A17" s="21"/>
      <c r="B17" s="35" t="str">
        <f>MID($Y$11,121,1)</f>
        <v/>
      </c>
      <c r="C17" s="36" t="str">
        <f>MID($Y$11,122,1)</f>
        <v/>
      </c>
      <c r="D17" s="36" t="str">
        <f>MID($Y$11,123,1)</f>
        <v/>
      </c>
      <c r="E17" s="36" t="str">
        <f>MID($Y$11,124,1)</f>
        <v/>
      </c>
      <c r="F17" s="36" t="str">
        <f>MID($Y$11,125,1)</f>
        <v/>
      </c>
      <c r="G17" s="36" t="str">
        <f>MID($Y$11,126,1)</f>
        <v/>
      </c>
      <c r="H17" s="36" t="str">
        <f>MID($Y$11,127,1)</f>
        <v/>
      </c>
      <c r="I17" s="36" t="str">
        <f>MID($Y$11,128,1)</f>
        <v/>
      </c>
      <c r="J17" s="36" t="str">
        <f>MID($Y$11,129,1)</f>
        <v/>
      </c>
      <c r="K17" s="36" t="str">
        <f>MID($Y$11,130,1)</f>
        <v/>
      </c>
      <c r="L17" s="36" t="str">
        <f>MID($Y$11,131,1)</f>
        <v/>
      </c>
      <c r="M17" s="36" t="str">
        <f>MID($Y$11,132,1)</f>
        <v/>
      </c>
      <c r="N17" s="36" t="str">
        <f t="shared" ref="N17:N18" si="0">MID($Y$11,113,1)</f>
        <v/>
      </c>
      <c r="O17" s="36" t="str">
        <f>MID($Y$11,134,1)</f>
        <v/>
      </c>
      <c r="P17" s="36" t="str">
        <f>MID($Y$11,135,1)</f>
        <v/>
      </c>
      <c r="Q17" s="36" t="str">
        <f>MID($Y$11,136,1)</f>
        <v/>
      </c>
      <c r="R17" s="36" t="str">
        <f>MID($Y$11,137,1)</f>
        <v/>
      </c>
      <c r="S17" s="36" t="str">
        <f>MID($Y$11,138,1)</f>
        <v/>
      </c>
      <c r="T17" s="36" t="str">
        <f>MID($Y$11,139,1)</f>
        <v/>
      </c>
      <c r="U17" s="37" t="str">
        <f>MID($Y$11,140,1)</f>
        <v/>
      </c>
      <c r="V17" s="21"/>
      <c r="W17" s="21"/>
      <c r="X17" s="21"/>
      <c r="Y17" s="103"/>
      <c r="Z17" s="104"/>
      <c r="AA17" s="104"/>
      <c r="AB17" s="104"/>
      <c r="AC17" s="104"/>
      <c r="AD17" s="104"/>
      <c r="AE17" s="104"/>
      <c r="AF17" s="104"/>
      <c r="AG17" s="104"/>
      <c r="AH17" s="104"/>
      <c r="AI17" s="105"/>
      <c r="AJ17" s="21"/>
    </row>
    <row r="18" spans="1:36" ht="19.5" customHeight="1" thickBot="1">
      <c r="A18" s="21"/>
      <c r="B18" s="38" t="str">
        <f>MID($Y$11,141,1)</f>
        <v/>
      </c>
      <c r="C18" s="39" t="str">
        <f>MID($Y$11,142,1)</f>
        <v/>
      </c>
      <c r="D18" s="39" t="str">
        <f>MID($Y$11,143,1)</f>
        <v/>
      </c>
      <c r="E18" s="39" t="str">
        <f>MID($Y$11,144,1)</f>
        <v/>
      </c>
      <c r="F18" s="39" t="str">
        <f>MID($Y$11,145,1)</f>
        <v/>
      </c>
      <c r="G18" s="39" t="str">
        <f>MID($Y$11,146,1)</f>
        <v/>
      </c>
      <c r="H18" s="39" t="str">
        <f>MID($Y$11,147,1)</f>
        <v/>
      </c>
      <c r="I18" s="39" t="str">
        <f>MID($Y$11,148,1)</f>
        <v/>
      </c>
      <c r="J18" s="39" t="str">
        <f>MID($Y$11,149,1)</f>
        <v/>
      </c>
      <c r="K18" s="39" t="str">
        <f>MID($Y$11,150,1)</f>
        <v/>
      </c>
      <c r="L18" s="39" t="str">
        <f>MID($Y$11,151,1)</f>
        <v/>
      </c>
      <c r="M18" s="39" t="str">
        <f>MID($Y$11,152,1)</f>
        <v/>
      </c>
      <c r="N18" s="36" t="str">
        <f t="shared" si="0"/>
        <v/>
      </c>
      <c r="O18" s="39" t="str">
        <f>MID($Y$11,154,1)</f>
        <v/>
      </c>
      <c r="P18" s="39" t="str">
        <f>MID($Y$11,155,1)</f>
        <v/>
      </c>
      <c r="Q18" s="39" t="str">
        <f>MID($Y$11,156,1)</f>
        <v/>
      </c>
      <c r="R18" s="39" t="str">
        <f>MID($Y$11,157,1)</f>
        <v/>
      </c>
      <c r="S18" s="39" t="str">
        <f>MID($Y$11,158,1)</f>
        <v/>
      </c>
      <c r="T18" s="39" t="str">
        <f>MID($Y$11,159,1)</f>
        <v/>
      </c>
      <c r="U18" s="40" t="str">
        <f>MID($Y$11,160,1)</f>
        <v/>
      </c>
      <c r="V18" s="21"/>
      <c r="W18" s="21"/>
      <c r="X18" s="21"/>
      <c r="Y18" s="106"/>
      <c r="Z18" s="107"/>
      <c r="AA18" s="107"/>
      <c r="AB18" s="107"/>
      <c r="AC18" s="107"/>
      <c r="AD18" s="107"/>
      <c r="AE18" s="107"/>
      <c r="AF18" s="107"/>
      <c r="AG18" s="107"/>
      <c r="AH18" s="107"/>
      <c r="AI18" s="108"/>
      <c r="AJ18" s="21"/>
    </row>
    <row r="19" spans="1:36" ht="19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</row>
    <row r="20" spans="1:36" s="6" customFormat="1" ht="19.5" customHeight="1">
      <c r="A20" s="41" t="s">
        <v>36</v>
      </c>
      <c r="B20" s="42"/>
      <c r="C20" s="56" t="s">
        <v>37</v>
      </c>
      <c r="D20" s="57"/>
      <c r="E20" s="57"/>
      <c r="F20" s="57"/>
      <c r="G20" s="58"/>
      <c r="H20" s="56" t="s">
        <v>18</v>
      </c>
      <c r="I20" s="57"/>
      <c r="J20" s="56" t="s">
        <v>38</v>
      </c>
      <c r="K20" s="57"/>
      <c r="L20" s="57"/>
      <c r="M20" s="57"/>
      <c r="N20" s="58"/>
      <c r="O20" s="50" t="s">
        <v>19</v>
      </c>
      <c r="P20" s="51"/>
      <c r="Q20" s="51"/>
      <c r="R20" s="51"/>
      <c r="S20" s="51"/>
      <c r="T20" s="51"/>
      <c r="U20" s="51"/>
      <c r="V20" s="51"/>
      <c r="W20" s="52"/>
      <c r="X20" s="16"/>
      <c r="Y20" s="16"/>
      <c r="Z20" s="7"/>
      <c r="AA20" s="7"/>
      <c r="AB20" s="7"/>
      <c r="AC20" s="16"/>
      <c r="AD20" s="16"/>
      <c r="AE20" s="16"/>
      <c r="AF20" s="16"/>
      <c r="AG20" s="16"/>
      <c r="AH20" s="16"/>
      <c r="AI20" s="16"/>
      <c r="AJ20" s="16"/>
    </row>
    <row r="21" spans="1:36" s="6" customFormat="1" ht="19.5" customHeight="1">
      <c r="A21" s="80" t="s">
        <v>14</v>
      </c>
      <c r="B21" s="81"/>
      <c r="C21" s="81"/>
      <c r="D21" s="81"/>
      <c r="E21" s="81" t="s">
        <v>16</v>
      </c>
      <c r="F21" s="81"/>
      <c r="G21" s="111"/>
      <c r="H21" s="82" t="s">
        <v>14</v>
      </c>
      <c r="I21" s="83"/>
      <c r="J21" s="83"/>
      <c r="K21" s="83"/>
      <c r="L21" s="83" t="s">
        <v>16</v>
      </c>
      <c r="M21" s="83"/>
      <c r="N21" s="109"/>
      <c r="O21" s="53"/>
      <c r="P21" s="54"/>
      <c r="Q21" s="54"/>
      <c r="R21" s="54"/>
      <c r="S21" s="54"/>
      <c r="T21" s="54"/>
      <c r="U21" s="54"/>
      <c r="V21" s="54"/>
      <c r="W21" s="55"/>
      <c r="X21" s="16"/>
      <c r="Y21" s="16"/>
      <c r="Z21" s="7"/>
      <c r="AA21" s="7"/>
      <c r="AB21" s="7"/>
      <c r="AC21" s="16"/>
      <c r="AD21" s="16"/>
      <c r="AE21" s="16"/>
      <c r="AF21" s="16"/>
      <c r="AG21" s="16"/>
      <c r="AH21" s="16"/>
      <c r="AI21" s="16"/>
      <c r="AJ21" s="16"/>
    </row>
    <row r="22" spans="1:36" s="6" customFormat="1" ht="19.5" customHeight="1">
      <c r="A22" s="65" t="s">
        <v>29</v>
      </c>
      <c r="B22" s="66"/>
      <c r="C22" s="66"/>
      <c r="D22" s="66"/>
      <c r="E22" s="67"/>
      <c r="F22" s="67"/>
      <c r="G22" s="27" t="s">
        <v>17</v>
      </c>
      <c r="H22" s="84" t="s">
        <v>34</v>
      </c>
      <c r="I22" s="85"/>
      <c r="J22" s="85"/>
      <c r="K22" s="85"/>
      <c r="L22" s="110">
        <v>100</v>
      </c>
      <c r="M22" s="110"/>
      <c r="N22" s="28" t="s">
        <v>17</v>
      </c>
      <c r="O22" s="68" t="s">
        <v>29</v>
      </c>
      <c r="P22" s="69"/>
      <c r="Q22" s="69"/>
      <c r="R22" s="69"/>
      <c r="S22" s="69"/>
      <c r="T22" s="69"/>
      <c r="U22" s="69"/>
      <c r="V22" s="69"/>
      <c r="W22" s="70"/>
      <c r="X22" s="16"/>
      <c r="Y22" s="16"/>
      <c r="Z22" s="7"/>
      <c r="AA22" s="7"/>
      <c r="AB22" s="7"/>
      <c r="AC22" s="16"/>
      <c r="AD22" s="16"/>
      <c r="AE22" s="16"/>
      <c r="AF22" s="16"/>
      <c r="AG22" s="16"/>
      <c r="AH22" s="16"/>
      <c r="AI22" s="16"/>
      <c r="AJ22" s="16"/>
    </row>
    <row r="23" spans="1:36" s="6" customFormat="1" ht="19.5" customHeight="1">
      <c r="A23" s="88" t="s">
        <v>15</v>
      </c>
      <c r="B23" s="89"/>
      <c r="C23" s="89"/>
      <c r="D23" s="89"/>
      <c r="E23" s="90">
        <v>70</v>
      </c>
      <c r="F23" s="90"/>
      <c r="G23" s="29" t="s">
        <v>17</v>
      </c>
      <c r="H23" s="86" t="s">
        <v>35</v>
      </c>
      <c r="I23" s="87"/>
      <c r="J23" s="87"/>
      <c r="K23" s="87"/>
      <c r="L23" s="91">
        <v>40</v>
      </c>
      <c r="M23" s="91"/>
      <c r="N23" s="30" t="s">
        <v>17</v>
      </c>
      <c r="O23" s="59" t="s">
        <v>41</v>
      </c>
      <c r="P23" s="60"/>
      <c r="Q23" s="60"/>
      <c r="R23" s="60"/>
      <c r="S23" s="60"/>
      <c r="T23" s="60"/>
      <c r="U23" s="60"/>
      <c r="V23" s="60"/>
      <c r="W23" s="61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s="6" customFormat="1" ht="19.5" customHeight="1">
      <c r="A24" s="88" t="s">
        <v>25</v>
      </c>
      <c r="B24" s="89"/>
      <c r="C24" s="89"/>
      <c r="D24" s="89"/>
      <c r="E24" s="90">
        <v>3</v>
      </c>
      <c r="F24" s="90"/>
      <c r="G24" s="29" t="s">
        <v>17</v>
      </c>
      <c r="H24" s="86" t="s">
        <v>15</v>
      </c>
      <c r="I24" s="87"/>
      <c r="J24" s="87"/>
      <c r="K24" s="87"/>
      <c r="L24" s="91">
        <v>100</v>
      </c>
      <c r="M24" s="91"/>
      <c r="N24" s="30" t="s">
        <v>17</v>
      </c>
      <c r="O24" s="59" t="s">
        <v>42</v>
      </c>
      <c r="P24" s="60"/>
      <c r="Q24" s="60"/>
      <c r="R24" s="60"/>
      <c r="S24" s="60"/>
      <c r="T24" s="60"/>
      <c r="U24" s="60"/>
      <c r="V24" s="60"/>
      <c r="W24" s="61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s="6" customFormat="1" ht="19.5" customHeight="1">
      <c r="A25" s="88" t="s">
        <v>26</v>
      </c>
      <c r="B25" s="89"/>
      <c r="C25" s="89"/>
      <c r="D25" s="89"/>
      <c r="E25" s="90">
        <v>0.1</v>
      </c>
      <c r="F25" s="90"/>
      <c r="G25" s="29" t="s">
        <v>17</v>
      </c>
      <c r="H25" s="86" t="s">
        <v>39</v>
      </c>
      <c r="I25" s="87"/>
      <c r="J25" s="87"/>
      <c r="K25" s="87"/>
      <c r="L25" s="91">
        <v>90</v>
      </c>
      <c r="M25" s="91"/>
      <c r="N25" s="30" t="s">
        <v>17</v>
      </c>
      <c r="O25" s="59"/>
      <c r="P25" s="60"/>
      <c r="Q25" s="60"/>
      <c r="R25" s="60"/>
      <c r="S25" s="60"/>
      <c r="T25" s="60"/>
      <c r="U25" s="60"/>
      <c r="V25" s="60"/>
      <c r="W25" s="61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s="6" customFormat="1" ht="19.5" customHeight="1">
      <c r="A26" s="59" t="s">
        <v>27</v>
      </c>
      <c r="B26" s="60"/>
      <c r="C26" s="60"/>
      <c r="D26" s="99"/>
      <c r="E26" s="97">
        <v>20</v>
      </c>
      <c r="F26" s="98"/>
      <c r="G26" s="29" t="s">
        <v>17</v>
      </c>
      <c r="H26" s="86" t="s">
        <v>40</v>
      </c>
      <c r="I26" s="87"/>
      <c r="J26" s="87"/>
      <c r="K26" s="87"/>
      <c r="L26" s="91">
        <v>0.1</v>
      </c>
      <c r="M26" s="91"/>
      <c r="N26" s="30" t="s">
        <v>17</v>
      </c>
      <c r="O26" s="68" t="s">
        <v>30</v>
      </c>
      <c r="P26" s="69"/>
      <c r="Q26" s="69"/>
      <c r="R26" s="69"/>
      <c r="S26" s="69"/>
      <c r="T26" s="69"/>
      <c r="U26" s="69"/>
      <c r="V26" s="69"/>
      <c r="W26" s="70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 s="6" customFormat="1" ht="19.5" customHeight="1">
      <c r="A27" s="59" t="s">
        <v>28</v>
      </c>
      <c r="B27" s="60"/>
      <c r="C27" s="60"/>
      <c r="D27" s="99"/>
      <c r="E27" s="97">
        <v>25</v>
      </c>
      <c r="F27" s="98"/>
      <c r="G27" s="29" t="s">
        <v>17</v>
      </c>
      <c r="H27" s="86"/>
      <c r="I27" s="87"/>
      <c r="J27" s="87"/>
      <c r="K27" s="87"/>
      <c r="L27" s="91"/>
      <c r="M27" s="91"/>
      <c r="N27" s="30" t="s">
        <v>17</v>
      </c>
      <c r="O27" s="59" t="s">
        <v>43</v>
      </c>
      <c r="P27" s="60"/>
      <c r="Q27" s="60"/>
      <c r="R27" s="60"/>
      <c r="S27" s="60"/>
      <c r="T27" s="60"/>
      <c r="U27" s="60"/>
      <c r="V27" s="60"/>
      <c r="W27" s="61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 s="6" customFormat="1" ht="19.5" customHeight="1">
      <c r="A28" s="88"/>
      <c r="B28" s="89"/>
      <c r="C28" s="89"/>
      <c r="D28" s="89"/>
      <c r="E28" s="90"/>
      <c r="F28" s="90"/>
      <c r="G28" s="29" t="s">
        <v>17</v>
      </c>
      <c r="H28" s="86"/>
      <c r="I28" s="87"/>
      <c r="J28" s="87"/>
      <c r="K28" s="87"/>
      <c r="L28" s="91"/>
      <c r="M28" s="91"/>
      <c r="N28" s="30" t="s">
        <v>17</v>
      </c>
      <c r="O28" s="59" t="s">
        <v>44</v>
      </c>
      <c r="P28" s="60"/>
      <c r="Q28" s="60"/>
      <c r="R28" s="60"/>
      <c r="S28" s="60"/>
      <c r="T28" s="60"/>
      <c r="U28" s="60"/>
      <c r="V28" s="60"/>
      <c r="W28" s="61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6" s="6" customFormat="1" ht="19.5" customHeight="1">
      <c r="A29" s="92" t="s">
        <v>30</v>
      </c>
      <c r="B29" s="93"/>
      <c r="C29" s="93"/>
      <c r="D29" s="93"/>
      <c r="E29" s="90"/>
      <c r="F29" s="90"/>
      <c r="G29" s="29" t="s">
        <v>17</v>
      </c>
      <c r="H29" s="86"/>
      <c r="I29" s="87"/>
      <c r="J29" s="87"/>
      <c r="K29" s="87"/>
      <c r="L29" s="91"/>
      <c r="M29" s="91"/>
      <c r="N29" s="30" t="s">
        <v>17</v>
      </c>
      <c r="O29" s="59" t="s">
        <v>45</v>
      </c>
      <c r="P29" s="60"/>
      <c r="Q29" s="60"/>
      <c r="R29" s="60"/>
      <c r="S29" s="60"/>
      <c r="T29" s="60"/>
      <c r="U29" s="60"/>
      <c r="V29" s="60"/>
      <c r="W29" s="61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6" s="6" customFormat="1" ht="19.5" customHeight="1">
      <c r="A30" s="88" t="s">
        <v>15</v>
      </c>
      <c r="B30" s="89"/>
      <c r="C30" s="89"/>
      <c r="D30" s="89"/>
      <c r="E30" s="90">
        <v>30</v>
      </c>
      <c r="F30" s="90"/>
      <c r="G30" s="29" t="s">
        <v>17</v>
      </c>
      <c r="H30" s="86"/>
      <c r="I30" s="87"/>
      <c r="J30" s="87"/>
      <c r="K30" s="87"/>
      <c r="L30" s="91"/>
      <c r="M30" s="91"/>
      <c r="N30" s="30" t="s">
        <v>17</v>
      </c>
      <c r="O30" s="59" t="s">
        <v>46</v>
      </c>
      <c r="P30" s="60"/>
      <c r="Q30" s="60"/>
      <c r="R30" s="60"/>
      <c r="S30" s="60"/>
      <c r="T30" s="60"/>
      <c r="U30" s="60"/>
      <c r="V30" s="60"/>
      <c r="W30" s="61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</row>
    <row r="31" spans="1:36" s="6" customFormat="1" ht="19.5" customHeight="1">
      <c r="A31" s="88" t="s">
        <v>31</v>
      </c>
      <c r="B31" s="89"/>
      <c r="C31" s="89"/>
      <c r="D31" s="89"/>
      <c r="E31" s="90">
        <v>1.5</v>
      </c>
      <c r="F31" s="90"/>
      <c r="G31" s="29" t="s">
        <v>17</v>
      </c>
      <c r="H31" s="86"/>
      <c r="I31" s="87"/>
      <c r="J31" s="87"/>
      <c r="K31" s="87"/>
      <c r="L31" s="91"/>
      <c r="M31" s="91"/>
      <c r="N31" s="30" t="s">
        <v>17</v>
      </c>
      <c r="O31" s="59" t="s">
        <v>47</v>
      </c>
      <c r="P31" s="60"/>
      <c r="Q31" s="60"/>
      <c r="R31" s="60"/>
      <c r="S31" s="60"/>
      <c r="T31" s="60"/>
      <c r="U31" s="60"/>
      <c r="V31" s="60"/>
      <c r="W31" s="61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</row>
    <row r="32" spans="1:36" s="6" customFormat="1" ht="19.5" customHeight="1">
      <c r="A32" s="88" t="s">
        <v>32</v>
      </c>
      <c r="B32" s="89"/>
      <c r="C32" s="89"/>
      <c r="D32" s="89"/>
      <c r="E32" s="90">
        <v>18</v>
      </c>
      <c r="F32" s="90"/>
      <c r="G32" s="29" t="s">
        <v>17</v>
      </c>
      <c r="H32" s="86"/>
      <c r="I32" s="87"/>
      <c r="J32" s="87"/>
      <c r="K32" s="87"/>
      <c r="L32" s="91"/>
      <c r="M32" s="91"/>
      <c r="N32" s="30" t="s">
        <v>17</v>
      </c>
      <c r="O32" s="59"/>
      <c r="P32" s="60"/>
      <c r="Q32" s="60"/>
      <c r="R32" s="60"/>
      <c r="S32" s="60"/>
      <c r="T32" s="60"/>
      <c r="U32" s="60"/>
      <c r="V32" s="60"/>
      <c r="W32" s="61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</row>
    <row r="33" spans="1:36" s="6" customFormat="1" ht="19.5" customHeight="1">
      <c r="A33" s="88" t="s">
        <v>33</v>
      </c>
      <c r="B33" s="89"/>
      <c r="C33" s="89"/>
      <c r="D33" s="89"/>
      <c r="E33" s="90">
        <v>2</v>
      </c>
      <c r="F33" s="90"/>
      <c r="G33" s="29" t="s">
        <v>17</v>
      </c>
      <c r="H33" s="86"/>
      <c r="I33" s="87"/>
      <c r="J33" s="87"/>
      <c r="K33" s="87"/>
      <c r="L33" s="91"/>
      <c r="M33" s="91"/>
      <c r="N33" s="30" t="s">
        <v>17</v>
      </c>
      <c r="O33" s="59" t="s">
        <v>48</v>
      </c>
      <c r="P33" s="60"/>
      <c r="Q33" s="60"/>
      <c r="R33" s="60"/>
      <c r="S33" s="60"/>
      <c r="T33" s="60"/>
      <c r="U33" s="60"/>
      <c r="V33" s="60"/>
      <c r="W33" s="61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</row>
    <row r="34" spans="1:36" s="6" customFormat="1" ht="19.5" customHeight="1">
      <c r="A34" s="88" t="s">
        <v>34</v>
      </c>
      <c r="B34" s="89"/>
      <c r="C34" s="89"/>
      <c r="D34" s="89"/>
      <c r="E34" s="90">
        <v>20</v>
      </c>
      <c r="F34" s="90"/>
      <c r="G34" s="29" t="s">
        <v>17</v>
      </c>
      <c r="H34" s="86"/>
      <c r="I34" s="87"/>
      <c r="J34" s="87"/>
      <c r="K34" s="87"/>
      <c r="L34" s="91"/>
      <c r="M34" s="91"/>
      <c r="N34" s="30" t="s">
        <v>17</v>
      </c>
      <c r="O34" s="59" t="s">
        <v>49</v>
      </c>
      <c r="P34" s="60"/>
      <c r="Q34" s="60"/>
      <c r="R34" s="60"/>
      <c r="S34" s="60"/>
      <c r="T34" s="60"/>
      <c r="U34" s="60"/>
      <c r="V34" s="60"/>
      <c r="W34" s="61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</row>
    <row r="35" spans="1:36" s="6" customFormat="1" ht="19.5" customHeight="1">
      <c r="A35" s="88" t="s">
        <v>35</v>
      </c>
      <c r="B35" s="89"/>
      <c r="C35" s="89"/>
      <c r="D35" s="89"/>
      <c r="E35" s="90">
        <v>10</v>
      </c>
      <c r="F35" s="90"/>
      <c r="G35" s="29" t="s">
        <v>17</v>
      </c>
      <c r="H35" s="86"/>
      <c r="I35" s="87"/>
      <c r="J35" s="87"/>
      <c r="K35" s="87"/>
      <c r="L35" s="91"/>
      <c r="M35" s="91"/>
      <c r="N35" s="30" t="s">
        <v>17</v>
      </c>
      <c r="O35" s="59" t="s">
        <v>53</v>
      </c>
      <c r="P35" s="60"/>
      <c r="Q35" s="60"/>
      <c r="R35" s="60"/>
      <c r="S35" s="60"/>
      <c r="T35" s="60"/>
      <c r="U35" s="60"/>
      <c r="V35" s="60"/>
      <c r="W35" s="61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</row>
    <row r="36" spans="1:36" s="6" customFormat="1" ht="19.5" customHeight="1">
      <c r="A36" s="88" t="s">
        <v>28</v>
      </c>
      <c r="B36" s="89"/>
      <c r="C36" s="89"/>
      <c r="D36" s="89"/>
      <c r="E36" s="90">
        <v>12</v>
      </c>
      <c r="F36" s="90"/>
      <c r="G36" s="29" t="s">
        <v>17</v>
      </c>
      <c r="H36" s="86"/>
      <c r="I36" s="87"/>
      <c r="J36" s="87"/>
      <c r="K36" s="87"/>
      <c r="L36" s="91"/>
      <c r="M36" s="91"/>
      <c r="N36" s="30" t="s">
        <v>17</v>
      </c>
      <c r="O36" s="59" t="s">
        <v>54</v>
      </c>
      <c r="P36" s="60"/>
      <c r="Q36" s="60"/>
      <c r="R36" s="60"/>
      <c r="S36" s="60"/>
      <c r="T36" s="60"/>
      <c r="U36" s="60"/>
      <c r="V36" s="60"/>
      <c r="W36" s="61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</row>
    <row r="37" spans="1:36" s="6" customFormat="1" ht="19.5" customHeight="1">
      <c r="A37" s="95"/>
      <c r="B37" s="96"/>
      <c r="C37" s="96"/>
      <c r="D37" s="96"/>
      <c r="E37" s="94"/>
      <c r="F37" s="94"/>
      <c r="G37" s="31" t="s">
        <v>17</v>
      </c>
      <c r="H37" s="86"/>
      <c r="I37" s="87"/>
      <c r="J37" s="87"/>
      <c r="K37" s="87"/>
      <c r="L37" s="91"/>
      <c r="M37" s="91"/>
      <c r="N37" s="30" t="s">
        <v>17</v>
      </c>
      <c r="O37" s="59"/>
      <c r="P37" s="60"/>
      <c r="Q37" s="60"/>
      <c r="R37" s="60"/>
      <c r="S37" s="60"/>
      <c r="T37" s="60"/>
      <c r="U37" s="60"/>
      <c r="V37" s="60"/>
      <c r="W37" s="61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</row>
    <row r="38" spans="1:36" s="6" customFormat="1" ht="19.5" customHeight="1">
      <c r="A38" s="41" t="s">
        <v>50</v>
      </c>
      <c r="B38" s="42"/>
      <c r="C38" s="42"/>
      <c r="D38" s="42"/>
      <c r="E38" s="42"/>
      <c r="F38" s="42"/>
      <c r="G38" s="43"/>
      <c r="H38" s="41" t="s">
        <v>50</v>
      </c>
      <c r="I38" s="42"/>
      <c r="J38" s="42"/>
      <c r="K38" s="42"/>
      <c r="L38" s="42"/>
      <c r="M38" s="42"/>
      <c r="N38" s="43"/>
      <c r="O38" s="59"/>
      <c r="P38" s="60"/>
      <c r="Q38" s="60"/>
      <c r="R38" s="60"/>
      <c r="S38" s="60"/>
      <c r="T38" s="60"/>
      <c r="U38" s="60"/>
      <c r="V38" s="60"/>
      <c r="W38" s="61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</row>
    <row r="39" spans="1:36" s="6" customFormat="1" ht="19.5" customHeight="1">
      <c r="A39" s="44" t="s">
        <v>52</v>
      </c>
      <c r="B39" s="45"/>
      <c r="C39" s="45"/>
      <c r="D39" s="45"/>
      <c r="E39" s="45"/>
      <c r="F39" s="45"/>
      <c r="G39" s="46"/>
      <c r="H39" s="44" t="s">
        <v>51</v>
      </c>
      <c r="I39" s="45"/>
      <c r="J39" s="45"/>
      <c r="K39" s="45"/>
      <c r="L39" s="45"/>
      <c r="M39" s="45"/>
      <c r="N39" s="46"/>
      <c r="O39" s="59"/>
      <c r="P39" s="60"/>
      <c r="Q39" s="60"/>
      <c r="R39" s="60"/>
      <c r="S39" s="60"/>
      <c r="T39" s="60"/>
      <c r="U39" s="60"/>
      <c r="V39" s="60"/>
      <c r="W39" s="61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</row>
    <row r="40" spans="1:36" s="6" customFormat="1" ht="19.5" customHeight="1">
      <c r="A40" s="47"/>
      <c r="B40" s="48"/>
      <c r="C40" s="48"/>
      <c r="D40" s="48"/>
      <c r="E40" s="48"/>
      <c r="F40" s="48"/>
      <c r="G40" s="49"/>
      <c r="H40" s="47"/>
      <c r="I40" s="48"/>
      <c r="J40" s="48"/>
      <c r="K40" s="48"/>
      <c r="L40" s="48"/>
      <c r="M40" s="48"/>
      <c r="N40" s="49"/>
      <c r="O40" s="62"/>
      <c r="P40" s="63"/>
      <c r="Q40" s="63"/>
      <c r="R40" s="63"/>
      <c r="S40" s="63"/>
      <c r="T40" s="63"/>
      <c r="U40" s="63"/>
      <c r="V40" s="63"/>
      <c r="W40" s="64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</row>
  </sheetData>
  <sheetProtection sheet="1"/>
  <mergeCells count="106">
    <mergeCell ref="A20:B20"/>
    <mergeCell ref="Y11:AI18"/>
    <mergeCell ref="L24:M24"/>
    <mergeCell ref="L25:M25"/>
    <mergeCell ref="L21:N21"/>
    <mergeCell ref="L22:M22"/>
    <mergeCell ref="E24:F24"/>
    <mergeCell ref="L23:M23"/>
    <mergeCell ref="C20:G20"/>
    <mergeCell ref="E23:F23"/>
    <mergeCell ref="E21:G21"/>
    <mergeCell ref="E25:F25"/>
    <mergeCell ref="A25:D25"/>
    <mergeCell ref="E26:F26"/>
    <mergeCell ref="L28:M28"/>
    <mergeCell ref="E27:F27"/>
    <mergeCell ref="L29:M29"/>
    <mergeCell ref="A26:D26"/>
    <mergeCell ref="A27:D27"/>
    <mergeCell ref="L26:M26"/>
    <mergeCell ref="L27:M27"/>
    <mergeCell ref="E31:F31"/>
    <mergeCell ref="E28:F28"/>
    <mergeCell ref="H29:K29"/>
    <mergeCell ref="H31:K31"/>
    <mergeCell ref="L37:M37"/>
    <mergeCell ref="A33:D33"/>
    <mergeCell ref="A34:D34"/>
    <mergeCell ref="L34:M34"/>
    <mergeCell ref="L30:M30"/>
    <mergeCell ref="E29:F29"/>
    <mergeCell ref="L31:M31"/>
    <mergeCell ref="A28:D28"/>
    <mergeCell ref="A29:D29"/>
    <mergeCell ref="E32:F32"/>
    <mergeCell ref="L35:M35"/>
    <mergeCell ref="A31:D31"/>
    <mergeCell ref="A32:D32"/>
    <mergeCell ref="E37:F37"/>
    <mergeCell ref="L32:M32"/>
    <mergeCell ref="E30:F30"/>
    <mergeCell ref="L33:M33"/>
    <mergeCell ref="A37:D37"/>
    <mergeCell ref="A30:D30"/>
    <mergeCell ref="H35:K35"/>
    <mergeCell ref="H36:K36"/>
    <mergeCell ref="H37:K37"/>
    <mergeCell ref="H30:K30"/>
    <mergeCell ref="H32:K32"/>
    <mergeCell ref="H33:K33"/>
    <mergeCell ref="H34:K34"/>
    <mergeCell ref="E35:F35"/>
    <mergeCell ref="E36:F36"/>
    <mergeCell ref="A35:D35"/>
    <mergeCell ref="A36:D36"/>
    <mergeCell ref="E33:F33"/>
    <mergeCell ref="L36:M36"/>
    <mergeCell ref="E34:F34"/>
    <mergeCell ref="O30:W30"/>
    <mergeCell ref="O31:W31"/>
    <mergeCell ref="T8:V8"/>
    <mergeCell ref="O23:W23"/>
    <mergeCell ref="O22:W22"/>
    <mergeCell ref="O24:W24"/>
    <mergeCell ref="O25:W25"/>
    <mergeCell ref="A3:W3"/>
    <mergeCell ref="A1:W1"/>
    <mergeCell ref="A5:C5"/>
    <mergeCell ref="D5:W5"/>
    <mergeCell ref="T6:V6"/>
    <mergeCell ref="T7:V7"/>
    <mergeCell ref="A21:D21"/>
    <mergeCell ref="H21:K21"/>
    <mergeCell ref="H22:K22"/>
    <mergeCell ref="H23:K23"/>
    <mergeCell ref="H24:K24"/>
    <mergeCell ref="H25:K25"/>
    <mergeCell ref="H26:K26"/>
    <mergeCell ref="H27:K27"/>
    <mergeCell ref="H28:K28"/>
    <mergeCell ref="A23:D23"/>
    <mergeCell ref="A24:D24"/>
    <mergeCell ref="A38:G38"/>
    <mergeCell ref="A39:G39"/>
    <mergeCell ref="H38:N38"/>
    <mergeCell ref="H39:N39"/>
    <mergeCell ref="H40:N40"/>
    <mergeCell ref="O20:W21"/>
    <mergeCell ref="H20:I20"/>
    <mergeCell ref="J20:N20"/>
    <mergeCell ref="O38:W38"/>
    <mergeCell ref="O39:W39"/>
    <mergeCell ref="O40:W40"/>
    <mergeCell ref="A22:D22"/>
    <mergeCell ref="E22:F22"/>
    <mergeCell ref="A40:G40"/>
    <mergeCell ref="O32:W32"/>
    <mergeCell ref="O33:W33"/>
    <mergeCell ref="O34:W34"/>
    <mergeCell ref="O35:W35"/>
    <mergeCell ref="O36:W36"/>
    <mergeCell ref="O37:W37"/>
    <mergeCell ref="O26:W26"/>
    <mergeCell ref="O27:W27"/>
    <mergeCell ref="O28:W28"/>
    <mergeCell ref="O29:W29"/>
  </mergeCells>
  <phoneticPr fontId="1"/>
  <dataValidations count="1">
    <dataValidation type="textLength" allowBlank="1" showInputMessage="1" showErrorMessage="1" errorTitle="文字数オーバー" error="160文字以内におさめて下さい。" sqref="Y11">
      <formula1>1</formula1>
      <formula2>160</formula2>
    </dataValidation>
  </dataValidations>
  <pageMargins left="0.23622047244094491" right="0.23622047244094491" top="0.35433070866141736" bottom="0.35433070866141736" header="0.31496062992125984" footer="0.31496062992125984"/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I40"/>
  <sheetViews>
    <sheetView zoomScale="85" zoomScaleNormal="85" zoomScalePageLayoutView="85" workbookViewId="0">
      <selection activeCell="AB3" sqref="AB3"/>
    </sheetView>
  </sheetViews>
  <sheetFormatPr baseColWidth="12" defaultColWidth="4.1640625" defaultRowHeight="19.5" customHeight="1"/>
  <cols>
    <col min="1" max="16384" width="4.1640625" style="5"/>
  </cols>
  <sheetData>
    <row r="1" spans="1:35" ht="39.75" customHeight="1">
      <c r="A1" s="114" t="s">
        <v>21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35" ht="19.5" customHeight="1">
      <c r="A2" s="21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</row>
    <row r="3" spans="1:35" ht="33" customHeight="1">
      <c r="A3" s="73" t="s">
        <v>23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5" ht="19.5" customHeight="1">
      <c r="A4" s="22" t="s">
        <v>75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4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</row>
    <row r="5" spans="1:35" ht="31.5" customHeight="1">
      <c r="A5" s="41" t="s">
        <v>76</v>
      </c>
      <c r="B5" s="42"/>
      <c r="C5" s="43"/>
      <c r="D5" s="77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9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</row>
    <row r="6" spans="1:35" s="6" customFormat="1" ht="19.5" customHeight="1">
      <c r="A6" s="8" t="s">
        <v>77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9"/>
      <c r="O6" s="11" t="s">
        <v>7</v>
      </c>
      <c r="P6" s="12"/>
      <c r="Q6" s="12"/>
      <c r="R6" s="12"/>
      <c r="S6" s="13"/>
      <c r="T6" s="41"/>
      <c r="U6" s="42"/>
      <c r="V6" s="42"/>
      <c r="W6" s="13" t="s">
        <v>10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s="6" customFormat="1" ht="19.5" customHeight="1">
      <c r="A7" s="14"/>
      <c r="B7" s="15" t="s">
        <v>0</v>
      </c>
      <c r="C7" s="16"/>
      <c r="D7" s="15"/>
      <c r="E7" s="15"/>
      <c r="F7" s="15"/>
      <c r="G7" s="15" t="s">
        <v>4</v>
      </c>
      <c r="H7" s="16"/>
      <c r="I7" s="15"/>
      <c r="J7" s="15"/>
      <c r="K7" s="15"/>
      <c r="L7" s="15" t="s">
        <v>6</v>
      </c>
      <c r="M7" s="16"/>
      <c r="N7" s="15"/>
      <c r="O7" s="11" t="s">
        <v>8</v>
      </c>
      <c r="P7" s="12"/>
      <c r="Q7" s="12"/>
      <c r="R7" s="12"/>
      <c r="S7" s="13"/>
      <c r="T7" s="41"/>
      <c r="U7" s="42"/>
      <c r="V7" s="42"/>
      <c r="W7" s="13" t="s">
        <v>10</v>
      </c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</row>
    <row r="8" spans="1:35" s="6" customFormat="1" ht="19.5" customHeight="1">
      <c r="A8" s="17" t="s">
        <v>1</v>
      </c>
      <c r="B8" s="18"/>
      <c r="C8" s="19" t="s">
        <v>2</v>
      </c>
      <c r="D8" s="20" t="s">
        <v>3</v>
      </c>
      <c r="E8" s="20" t="s">
        <v>5</v>
      </c>
      <c r="F8" s="20" t="s">
        <v>1</v>
      </c>
      <c r="G8" s="18"/>
      <c r="H8" s="19" t="s">
        <v>2</v>
      </c>
      <c r="I8" s="20" t="s">
        <v>3</v>
      </c>
      <c r="J8" s="20" t="s">
        <v>5</v>
      </c>
      <c r="K8" s="20" t="s">
        <v>1</v>
      </c>
      <c r="L8" s="18"/>
      <c r="M8" s="19" t="s">
        <v>2</v>
      </c>
      <c r="N8" s="20" t="s">
        <v>3</v>
      </c>
      <c r="O8" s="11" t="s">
        <v>9</v>
      </c>
      <c r="P8" s="12"/>
      <c r="Q8" s="12"/>
      <c r="R8" s="12"/>
      <c r="S8" s="13"/>
      <c r="T8" s="71" t="e">
        <f>T6/T7*100</f>
        <v>#DIV/0!</v>
      </c>
      <c r="U8" s="72"/>
      <c r="V8" s="72"/>
      <c r="W8" s="13" t="s">
        <v>11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</row>
    <row r="9" spans="1:35" s="6" customFormat="1" ht="19.5" customHeight="1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</row>
    <row r="10" spans="1:35" s="6" customFormat="1" ht="19.5" customHeight="1" thickBot="1">
      <c r="A10" s="16"/>
      <c r="B10" s="16" t="s">
        <v>13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5" ht="19.5" customHeight="1" thickTop="1">
      <c r="A11" s="21"/>
      <c r="B11" s="32" t="str">
        <f>MID($Y$11,1,1)</f>
        <v>_x000D_</v>
      </c>
      <c r="C11" s="33" t="str">
        <f>MID($Y$11,2,1)</f>
        <v/>
      </c>
      <c r="D11" s="33" t="str">
        <f>MID($Y$11,3,1)</f>
        <v/>
      </c>
      <c r="E11" s="33" t="str">
        <f>MID($Y$11,4,1)</f>
        <v/>
      </c>
      <c r="F11" s="33" t="str">
        <f>MID($Y$11,5,1)</f>
        <v/>
      </c>
      <c r="G11" s="33" t="str">
        <f>MID($Y$11,6,1)</f>
        <v/>
      </c>
      <c r="H11" s="33" t="str">
        <f>MID($Y$11,7,1)</f>
        <v/>
      </c>
      <c r="I11" s="33" t="str">
        <f>MID($Y$11,8,1)</f>
        <v/>
      </c>
      <c r="J11" s="33" t="str">
        <f>MID($Y$11,9,1)</f>
        <v/>
      </c>
      <c r="K11" s="33" t="str">
        <f>MID($Y$11,10,1)</f>
        <v/>
      </c>
      <c r="L11" s="33" t="str">
        <f>MID($Y$11,11,1)</f>
        <v/>
      </c>
      <c r="M11" s="33" t="str">
        <f>MID($Y$11,12,1)</f>
        <v/>
      </c>
      <c r="N11" s="33" t="str">
        <f>MID($Y$11,13,1)</f>
        <v/>
      </c>
      <c r="O11" s="33" t="str">
        <f>MID($Y$11,14,1)</f>
        <v/>
      </c>
      <c r="P11" s="33" t="str">
        <f>MID($Y$11,15,1)</f>
        <v/>
      </c>
      <c r="Q11" s="33" t="str">
        <f>MID($Y$11,16,1)</f>
        <v/>
      </c>
      <c r="R11" s="33" t="str">
        <f>MID($Y$11,17,1)</f>
        <v/>
      </c>
      <c r="S11" s="33" t="str">
        <f>MID($Y$11,18,1)</f>
        <v/>
      </c>
      <c r="T11" s="33" t="str">
        <f>MID($Y$11,19,1)</f>
        <v/>
      </c>
      <c r="U11" s="34" t="str">
        <f>MID($Y$11,20,1)</f>
        <v/>
      </c>
      <c r="V11" s="21"/>
      <c r="W11" s="21"/>
      <c r="X11" s="21"/>
      <c r="Y11" s="100" t="s">
        <v>55</v>
      </c>
      <c r="Z11" s="101"/>
      <c r="AA11" s="101"/>
      <c r="AB11" s="101"/>
      <c r="AC11" s="101"/>
      <c r="AD11" s="101"/>
      <c r="AE11" s="101"/>
      <c r="AF11" s="101"/>
      <c r="AG11" s="101"/>
      <c r="AH11" s="101"/>
      <c r="AI11" s="102"/>
    </row>
    <row r="12" spans="1:35" ht="19.5" customHeight="1">
      <c r="A12" s="21"/>
      <c r="B12" s="35" t="str">
        <f>MID($Y$11,21,1)</f>
        <v/>
      </c>
      <c r="C12" s="36" t="str">
        <f>MID($Y$11,22,1)</f>
        <v/>
      </c>
      <c r="D12" s="36" t="str">
        <f>MID($Y$11,23,1)</f>
        <v/>
      </c>
      <c r="E12" s="36" t="str">
        <f>MID($Y$11,24,1)</f>
        <v/>
      </c>
      <c r="F12" s="36" t="str">
        <f>MID($Y$11,25,1)</f>
        <v/>
      </c>
      <c r="G12" s="36" t="str">
        <f>MID($Y$11,26,1)</f>
        <v/>
      </c>
      <c r="H12" s="36" t="str">
        <f>MID($Y$11,27,1)</f>
        <v/>
      </c>
      <c r="I12" s="36" t="str">
        <f>MID($Y$11,28,1)</f>
        <v/>
      </c>
      <c r="J12" s="36" t="str">
        <f>MID($Y$11,29,1)</f>
        <v/>
      </c>
      <c r="K12" s="36" t="str">
        <f>MID($Y$11,30,1)</f>
        <v/>
      </c>
      <c r="L12" s="36" t="str">
        <f>MID($Y$11,31,1)</f>
        <v/>
      </c>
      <c r="M12" s="36" t="str">
        <f>MID($Y$11,32,1)</f>
        <v/>
      </c>
      <c r="N12" s="36" t="str">
        <f>MID($Y$11,33,1)</f>
        <v/>
      </c>
      <c r="O12" s="36" t="str">
        <f>MID($Y$11,34,1)</f>
        <v/>
      </c>
      <c r="P12" s="36" t="str">
        <f>MID($Y$11,35,1)</f>
        <v/>
      </c>
      <c r="Q12" s="36" t="str">
        <f>MID($Y$11,36,1)</f>
        <v/>
      </c>
      <c r="R12" s="36" t="str">
        <f>MID($Y$11,37,1)</f>
        <v/>
      </c>
      <c r="S12" s="36" t="str">
        <f>MID($Y$11,38,1)</f>
        <v/>
      </c>
      <c r="T12" s="36" t="str">
        <f>MID($Y$11,39,1)</f>
        <v/>
      </c>
      <c r="U12" s="37" t="str">
        <f>MID($Y$11,40,1)</f>
        <v/>
      </c>
      <c r="V12" s="21"/>
      <c r="W12" s="21"/>
      <c r="X12" s="21"/>
      <c r="Y12" s="103"/>
      <c r="Z12" s="104"/>
      <c r="AA12" s="104"/>
      <c r="AB12" s="104"/>
      <c r="AC12" s="104"/>
      <c r="AD12" s="104"/>
      <c r="AE12" s="104"/>
      <c r="AF12" s="104"/>
      <c r="AG12" s="104"/>
      <c r="AH12" s="104"/>
      <c r="AI12" s="105"/>
    </row>
    <row r="13" spans="1:35" ht="19.5" customHeight="1">
      <c r="A13" s="21"/>
      <c r="B13" s="35" t="str">
        <f>MID($Y$11,41,1)</f>
        <v/>
      </c>
      <c r="C13" s="36" t="str">
        <f>MID($Y$11,42,1)</f>
        <v/>
      </c>
      <c r="D13" s="36" t="str">
        <f>MID($Y$11,43,1)</f>
        <v/>
      </c>
      <c r="E13" s="36" t="str">
        <f>MID($Y$11,44,1)</f>
        <v/>
      </c>
      <c r="F13" s="36" t="str">
        <f>MID($Y$11,45,1)</f>
        <v/>
      </c>
      <c r="G13" s="36" t="str">
        <f>MID($Y$11,46,1)</f>
        <v/>
      </c>
      <c r="H13" s="36" t="str">
        <f>MID($Y$11,47,1)</f>
        <v/>
      </c>
      <c r="I13" s="36" t="str">
        <f>MID($Y$11,48,1)</f>
        <v/>
      </c>
      <c r="J13" s="36" t="str">
        <f>MID($Y$11,49,1)</f>
        <v/>
      </c>
      <c r="K13" s="36" t="str">
        <f>MID($Y$11,50,1)</f>
        <v/>
      </c>
      <c r="L13" s="36" t="str">
        <f>MID($Y$11,51,1)</f>
        <v/>
      </c>
      <c r="M13" s="36" t="str">
        <f>MID($Y$11,52,1)</f>
        <v/>
      </c>
      <c r="N13" s="36" t="str">
        <f>MID($Y$11,53,1)</f>
        <v/>
      </c>
      <c r="O13" s="36" t="str">
        <f>MID($Y$11,54,1)</f>
        <v/>
      </c>
      <c r="P13" s="36" t="str">
        <f>MID($Y$11,55,1)</f>
        <v/>
      </c>
      <c r="Q13" s="36" t="str">
        <f>MID($Y$11,56,1)</f>
        <v/>
      </c>
      <c r="R13" s="36" t="str">
        <f>MID($Y$11,57,1)</f>
        <v/>
      </c>
      <c r="S13" s="36" t="str">
        <f>MID($Y$11,58,1)</f>
        <v/>
      </c>
      <c r="T13" s="36" t="str">
        <f>MID($Y$11,59,1)</f>
        <v/>
      </c>
      <c r="U13" s="37" t="str">
        <f>MID($Y$11,60,1)</f>
        <v/>
      </c>
      <c r="V13" s="21"/>
      <c r="W13" s="21"/>
      <c r="X13" s="21"/>
      <c r="Y13" s="103"/>
      <c r="Z13" s="104"/>
      <c r="AA13" s="104"/>
      <c r="AB13" s="104"/>
      <c r="AC13" s="104"/>
      <c r="AD13" s="104"/>
      <c r="AE13" s="104"/>
      <c r="AF13" s="104"/>
      <c r="AG13" s="104"/>
      <c r="AH13" s="104"/>
      <c r="AI13" s="105"/>
    </row>
    <row r="14" spans="1:35" ht="19.5" customHeight="1">
      <c r="A14" s="21"/>
      <c r="B14" s="35" t="str">
        <f>MID($Y$11,61,1)</f>
        <v/>
      </c>
      <c r="C14" s="36" t="str">
        <f>MID($Y$11,62,1)</f>
        <v/>
      </c>
      <c r="D14" s="36" t="str">
        <f>MID($Y$11,63,1)</f>
        <v/>
      </c>
      <c r="E14" s="36" t="str">
        <f>MID($Y$11,64,1)</f>
        <v/>
      </c>
      <c r="F14" s="36" t="str">
        <f>MID($Y$11,65,1)</f>
        <v/>
      </c>
      <c r="G14" s="36" t="str">
        <f>MID($Y$11,66,1)</f>
        <v/>
      </c>
      <c r="H14" s="36" t="str">
        <f>MID($Y$11,67,1)</f>
        <v/>
      </c>
      <c r="I14" s="36" t="str">
        <f>MID($Y$11,68,1)</f>
        <v/>
      </c>
      <c r="J14" s="36" t="str">
        <f>MID($Y$11,69,1)</f>
        <v/>
      </c>
      <c r="K14" s="36" t="str">
        <f>MID($Y$11,70,1)</f>
        <v/>
      </c>
      <c r="L14" s="36" t="str">
        <f>MID($Y$11,71,1)</f>
        <v/>
      </c>
      <c r="M14" s="36" t="str">
        <f>MID($Y$11,72,1)</f>
        <v/>
      </c>
      <c r="N14" s="36" t="str">
        <f>MID($Y$11,73,1)</f>
        <v/>
      </c>
      <c r="O14" s="36" t="str">
        <f>MID($Y$11,74,1)</f>
        <v/>
      </c>
      <c r="P14" s="36" t="str">
        <f>MID($Y$11,75,1)</f>
        <v/>
      </c>
      <c r="Q14" s="36" t="str">
        <f>MID($Y$11,76,1)</f>
        <v/>
      </c>
      <c r="R14" s="36" t="str">
        <f>MID($Y$11,77,1)</f>
        <v/>
      </c>
      <c r="S14" s="36" t="str">
        <f>MID($Y$11,78,1)</f>
        <v/>
      </c>
      <c r="T14" s="36" t="str">
        <f>MID($Y$11,79,1)</f>
        <v/>
      </c>
      <c r="U14" s="37" t="str">
        <f>MID($Y$11,80,1)</f>
        <v/>
      </c>
      <c r="V14" s="21"/>
      <c r="W14" s="21"/>
      <c r="X14" s="21"/>
      <c r="Y14" s="103"/>
      <c r="Z14" s="104"/>
      <c r="AA14" s="104"/>
      <c r="AB14" s="104"/>
      <c r="AC14" s="104"/>
      <c r="AD14" s="104"/>
      <c r="AE14" s="104"/>
      <c r="AF14" s="104"/>
      <c r="AG14" s="104"/>
      <c r="AH14" s="104"/>
      <c r="AI14" s="105"/>
    </row>
    <row r="15" spans="1:35" ht="19.5" customHeight="1">
      <c r="A15" s="21"/>
      <c r="B15" s="35" t="str">
        <f>MID($Y$11,81,1)</f>
        <v/>
      </c>
      <c r="C15" s="36" t="str">
        <f>MID($Y$11,82,1)</f>
        <v/>
      </c>
      <c r="D15" s="36" t="str">
        <f>MID($Y$11,83,1)</f>
        <v/>
      </c>
      <c r="E15" s="36" t="str">
        <f>MID($Y$11,84,1)</f>
        <v/>
      </c>
      <c r="F15" s="36" t="str">
        <f>MID($Y$11,85,1)</f>
        <v/>
      </c>
      <c r="G15" s="36" t="str">
        <f>MID($Y$11,86,1)</f>
        <v/>
      </c>
      <c r="H15" s="36" t="str">
        <f>MID($Y$11,87,1)</f>
        <v/>
      </c>
      <c r="I15" s="36" t="str">
        <f>MID($Y$11,88,1)</f>
        <v/>
      </c>
      <c r="J15" s="36" t="str">
        <f>MID($Y$11,89,1)</f>
        <v/>
      </c>
      <c r="K15" s="36" t="str">
        <f>MID($Y$11,90,1)</f>
        <v/>
      </c>
      <c r="L15" s="36" t="str">
        <f>MID($Y$11,91,1)</f>
        <v/>
      </c>
      <c r="M15" s="36" t="str">
        <f>MID($Y$11,92,1)</f>
        <v/>
      </c>
      <c r="N15" s="36" t="str">
        <f>MID($Y$11,93,1)</f>
        <v/>
      </c>
      <c r="O15" s="36" t="str">
        <f>MID($Y$11,94,1)</f>
        <v/>
      </c>
      <c r="P15" s="36" t="str">
        <f>MID($Y$11,95,1)</f>
        <v/>
      </c>
      <c r="Q15" s="36" t="str">
        <f>MID($Y$11,96,1)</f>
        <v/>
      </c>
      <c r="R15" s="36" t="str">
        <f>MID($Y$11,97,1)</f>
        <v/>
      </c>
      <c r="S15" s="36" t="str">
        <f>MID($Y$11,98,1)</f>
        <v/>
      </c>
      <c r="T15" s="36" t="str">
        <f>MID($Y$11,99,1)</f>
        <v/>
      </c>
      <c r="U15" s="37" t="str">
        <f>MID($Y$11,100,1)</f>
        <v/>
      </c>
      <c r="V15" s="21"/>
      <c r="W15" s="21"/>
      <c r="X15" s="21"/>
      <c r="Y15" s="103"/>
      <c r="Z15" s="104"/>
      <c r="AA15" s="104"/>
      <c r="AB15" s="104"/>
      <c r="AC15" s="104"/>
      <c r="AD15" s="104"/>
      <c r="AE15" s="104"/>
      <c r="AF15" s="104"/>
      <c r="AG15" s="104"/>
      <c r="AH15" s="104"/>
      <c r="AI15" s="105"/>
    </row>
    <row r="16" spans="1:35" ht="19.5" customHeight="1">
      <c r="A16" s="21"/>
      <c r="B16" s="35" t="str">
        <f>MID($Y$11,101,1)</f>
        <v/>
      </c>
      <c r="C16" s="36" t="str">
        <f>MID($Y$11,102,1)</f>
        <v/>
      </c>
      <c r="D16" s="36" t="str">
        <f>MID($Y$11,103,1)</f>
        <v/>
      </c>
      <c r="E16" s="36" t="str">
        <f>MID($Y$11,104,1)</f>
        <v/>
      </c>
      <c r="F16" s="36" t="str">
        <f>MID($Y$11,105,1)</f>
        <v/>
      </c>
      <c r="G16" s="36" t="str">
        <f>MID($Y$11,106,1)</f>
        <v/>
      </c>
      <c r="H16" s="36" t="str">
        <f>MID($Y$11,107,1)</f>
        <v/>
      </c>
      <c r="I16" s="36" t="str">
        <f>MID($Y$11,108,1)</f>
        <v/>
      </c>
      <c r="J16" s="36" t="str">
        <f>MID($Y$11,109,1)</f>
        <v/>
      </c>
      <c r="K16" s="36" t="str">
        <f>MID($Y$11,110,1)</f>
        <v/>
      </c>
      <c r="L16" s="36" t="str">
        <f>MID($Y$11,111,1)</f>
        <v/>
      </c>
      <c r="M16" s="36" t="str">
        <f>MID($Y$11,112,1)</f>
        <v/>
      </c>
      <c r="N16" s="36" t="str">
        <f>MID($Y$11,113,1)</f>
        <v/>
      </c>
      <c r="O16" s="36" t="str">
        <f>MID($Y$11,114,1)</f>
        <v/>
      </c>
      <c r="P16" s="36" t="str">
        <f>MID($Y$11,115,1)</f>
        <v/>
      </c>
      <c r="Q16" s="36" t="str">
        <f>MID($Y$11,116,1)</f>
        <v/>
      </c>
      <c r="R16" s="36" t="str">
        <f>MID($Y$11,117,1)</f>
        <v/>
      </c>
      <c r="S16" s="36" t="str">
        <f>MID($Y$11,118,1)</f>
        <v/>
      </c>
      <c r="T16" s="36" t="str">
        <f>MID($Y$11,119,1)</f>
        <v/>
      </c>
      <c r="U16" s="37" t="str">
        <f>MID($Y$11,120,1)</f>
        <v/>
      </c>
      <c r="V16" s="25"/>
      <c r="W16" s="21"/>
      <c r="X16" s="21"/>
      <c r="Y16" s="103"/>
      <c r="Z16" s="104"/>
      <c r="AA16" s="104"/>
      <c r="AB16" s="104"/>
      <c r="AC16" s="104"/>
      <c r="AD16" s="104"/>
      <c r="AE16" s="104"/>
      <c r="AF16" s="104"/>
      <c r="AG16" s="104"/>
      <c r="AH16" s="104"/>
      <c r="AI16" s="105"/>
    </row>
    <row r="17" spans="1:35" ht="19.5" customHeight="1">
      <c r="A17" s="21"/>
      <c r="B17" s="35" t="str">
        <f>MID($Y$11,121,1)</f>
        <v/>
      </c>
      <c r="C17" s="36" t="str">
        <f>MID($Y$11,122,1)</f>
        <v/>
      </c>
      <c r="D17" s="36" t="str">
        <f>MID($Y$11,123,1)</f>
        <v/>
      </c>
      <c r="E17" s="36" t="str">
        <f>MID($Y$11,124,1)</f>
        <v/>
      </c>
      <c r="F17" s="36" t="str">
        <f>MID($Y$11,125,1)</f>
        <v/>
      </c>
      <c r="G17" s="36" t="str">
        <f>MID($Y$11,126,1)</f>
        <v/>
      </c>
      <c r="H17" s="36" t="str">
        <f>MID($Y$11,127,1)</f>
        <v/>
      </c>
      <c r="I17" s="36" t="str">
        <f>MID($Y$11,128,1)</f>
        <v/>
      </c>
      <c r="J17" s="36" t="str">
        <f>MID($Y$11,129,1)</f>
        <v/>
      </c>
      <c r="K17" s="36" t="str">
        <f>MID($Y$11,130,1)</f>
        <v/>
      </c>
      <c r="L17" s="36" t="str">
        <f>MID($Y$11,131,1)</f>
        <v/>
      </c>
      <c r="M17" s="36" t="str">
        <f>MID($Y$11,132,1)</f>
        <v/>
      </c>
      <c r="N17" s="36" t="str">
        <f>MID($Y$11,133,1)</f>
        <v/>
      </c>
      <c r="O17" s="36" t="str">
        <f>MID($Y$11,134,1)</f>
        <v/>
      </c>
      <c r="P17" s="36" t="str">
        <f>MID($Y$11,135,1)</f>
        <v/>
      </c>
      <c r="Q17" s="36" t="str">
        <f>MID($Y$11,136,1)</f>
        <v/>
      </c>
      <c r="R17" s="36" t="str">
        <f>MID($Y$11,137,1)</f>
        <v/>
      </c>
      <c r="S17" s="36" t="str">
        <f>MID($Y$11,138,1)</f>
        <v/>
      </c>
      <c r="T17" s="36" t="str">
        <f>MID($Y$11,139,1)</f>
        <v/>
      </c>
      <c r="U17" s="37" t="str">
        <f>MID($Y$11,140,1)</f>
        <v/>
      </c>
      <c r="V17" s="21"/>
      <c r="W17" s="21"/>
      <c r="X17" s="21"/>
      <c r="Y17" s="103"/>
      <c r="Z17" s="104"/>
      <c r="AA17" s="104"/>
      <c r="AB17" s="104"/>
      <c r="AC17" s="104"/>
      <c r="AD17" s="104"/>
      <c r="AE17" s="104"/>
      <c r="AF17" s="104"/>
      <c r="AG17" s="104"/>
      <c r="AH17" s="104"/>
      <c r="AI17" s="105"/>
    </row>
    <row r="18" spans="1:35" ht="19.5" customHeight="1" thickBot="1">
      <c r="A18" s="21"/>
      <c r="B18" s="38" t="str">
        <f>MID($Y$11,141,1)</f>
        <v/>
      </c>
      <c r="C18" s="39" t="str">
        <f>MID($Y$11,142,1)</f>
        <v/>
      </c>
      <c r="D18" s="39" t="str">
        <f>MID($Y$11,143,1)</f>
        <v/>
      </c>
      <c r="E18" s="39" t="str">
        <f>MID($Y$11,144,1)</f>
        <v/>
      </c>
      <c r="F18" s="39" t="str">
        <f>MID($Y$11,145,1)</f>
        <v/>
      </c>
      <c r="G18" s="39" t="str">
        <f>MID($Y$11,146,1)</f>
        <v/>
      </c>
      <c r="H18" s="39" t="str">
        <f>MID($Y$11,147,1)</f>
        <v/>
      </c>
      <c r="I18" s="39" t="str">
        <f>MID($Y$11,148,1)</f>
        <v/>
      </c>
      <c r="J18" s="39" t="str">
        <f>MID($Y$11,149,1)</f>
        <v/>
      </c>
      <c r="K18" s="39" t="str">
        <f>MID($Y$11,150,1)</f>
        <v/>
      </c>
      <c r="L18" s="39" t="str">
        <f>MID($Y$11,151,1)</f>
        <v/>
      </c>
      <c r="M18" s="39" t="str">
        <f>MID($Y$11,152,1)</f>
        <v/>
      </c>
      <c r="N18" s="39" t="str">
        <f>MID($Y$11,153,1)</f>
        <v/>
      </c>
      <c r="O18" s="39" t="str">
        <f>MID($Y$11,154,1)</f>
        <v/>
      </c>
      <c r="P18" s="39" t="str">
        <f>MID($Y$11,155,1)</f>
        <v/>
      </c>
      <c r="Q18" s="39" t="str">
        <f>MID($Y$11,156,1)</f>
        <v/>
      </c>
      <c r="R18" s="39" t="str">
        <f>MID($Y$11,157,1)</f>
        <v/>
      </c>
      <c r="S18" s="39" t="str">
        <f>MID($Y$11,158,1)</f>
        <v/>
      </c>
      <c r="T18" s="39" t="str">
        <f>MID($Y$11,159,1)</f>
        <v/>
      </c>
      <c r="U18" s="40" t="str">
        <f>MID($Y$11,160,1)</f>
        <v/>
      </c>
      <c r="V18" s="21"/>
      <c r="W18" s="21"/>
      <c r="X18" s="21"/>
      <c r="Y18" s="106"/>
      <c r="Z18" s="107"/>
      <c r="AA18" s="107"/>
      <c r="AB18" s="107"/>
      <c r="AC18" s="107"/>
      <c r="AD18" s="107"/>
      <c r="AE18" s="107"/>
      <c r="AF18" s="107"/>
      <c r="AG18" s="107"/>
      <c r="AH18" s="107"/>
      <c r="AI18" s="108"/>
    </row>
    <row r="19" spans="1:35" ht="19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6"/>
      <c r="AA19" s="26"/>
      <c r="AB19" s="26"/>
      <c r="AC19" s="26"/>
      <c r="AD19" s="26"/>
      <c r="AE19" s="26"/>
      <c r="AF19" s="26"/>
      <c r="AG19" s="26"/>
      <c r="AH19" s="26"/>
      <c r="AI19" s="26"/>
    </row>
    <row r="20" spans="1:35" s="6" customFormat="1" ht="19.5" customHeight="1">
      <c r="A20" s="41" t="s">
        <v>36</v>
      </c>
      <c r="B20" s="42"/>
      <c r="C20" s="56"/>
      <c r="D20" s="57"/>
      <c r="E20" s="57"/>
      <c r="F20" s="57"/>
      <c r="G20" s="58"/>
      <c r="H20" s="56" t="s">
        <v>18</v>
      </c>
      <c r="I20" s="57"/>
      <c r="J20" s="56"/>
      <c r="K20" s="57"/>
      <c r="L20" s="57"/>
      <c r="M20" s="57"/>
      <c r="N20" s="58"/>
      <c r="O20" s="50" t="s">
        <v>19</v>
      </c>
      <c r="P20" s="51"/>
      <c r="Q20" s="51"/>
      <c r="R20" s="51"/>
      <c r="S20" s="51"/>
      <c r="T20" s="51"/>
      <c r="U20" s="51"/>
      <c r="V20" s="51"/>
      <c r="W20" s="52"/>
      <c r="X20" s="16"/>
      <c r="Y20" s="16"/>
      <c r="Z20" s="26"/>
      <c r="AA20" s="26"/>
      <c r="AB20" s="26"/>
      <c r="AC20" s="26"/>
      <c r="AD20" s="26"/>
      <c r="AE20" s="26"/>
      <c r="AF20" s="26"/>
      <c r="AG20" s="26"/>
      <c r="AH20" s="26"/>
      <c r="AI20" s="26"/>
    </row>
    <row r="21" spans="1:35" s="6" customFormat="1" ht="19.5" customHeight="1">
      <c r="A21" s="80" t="s">
        <v>14</v>
      </c>
      <c r="B21" s="81"/>
      <c r="C21" s="81"/>
      <c r="D21" s="81"/>
      <c r="E21" s="81" t="s">
        <v>16</v>
      </c>
      <c r="F21" s="81"/>
      <c r="G21" s="111"/>
      <c r="H21" s="82" t="s">
        <v>14</v>
      </c>
      <c r="I21" s="83"/>
      <c r="J21" s="83"/>
      <c r="K21" s="83"/>
      <c r="L21" s="83" t="s">
        <v>16</v>
      </c>
      <c r="M21" s="83"/>
      <c r="N21" s="109"/>
      <c r="O21" s="53"/>
      <c r="P21" s="54"/>
      <c r="Q21" s="54"/>
      <c r="R21" s="54"/>
      <c r="S21" s="54"/>
      <c r="T21" s="54"/>
      <c r="U21" s="54"/>
      <c r="V21" s="54"/>
      <c r="W21" s="55"/>
      <c r="X21" s="16"/>
      <c r="Y21" s="1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1:35" s="6" customFormat="1" ht="19.5" customHeight="1">
      <c r="A22" s="112"/>
      <c r="B22" s="113"/>
      <c r="C22" s="113"/>
      <c r="D22" s="113"/>
      <c r="E22" s="67"/>
      <c r="F22" s="67"/>
      <c r="G22" s="27" t="s">
        <v>17</v>
      </c>
      <c r="H22" s="84"/>
      <c r="I22" s="85"/>
      <c r="J22" s="85"/>
      <c r="K22" s="85"/>
      <c r="L22" s="110"/>
      <c r="M22" s="110"/>
      <c r="N22" s="28" t="s">
        <v>17</v>
      </c>
      <c r="O22" s="59"/>
      <c r="P22" s="60"/>
      <c r="Q22" s="60"/>
      <c r="R22" s="60"/>
      <c r="S22" s="60"/>
      <c r="T22" s="60"/>
      <c r="U22" s="60"/>
      <c r="V22" s="60"/>
      <c r="W22" s="61"/>
      <c r="X22" s="16"/>
      <c r="Y22" s="16"/>
      <c r="Z22" s="26"/>
      <c r="AA22" s="26"/>
      <c r="AB22" s="26"/>
      <c r="AC22" s="26"/>
      <c r="AD22" s="26"/>
      <c r="AE22" s="26"/>
      <c r="AF22" s="26"/>
      <c r="AG22" s="26"/>
      <c r="AH22" s="26"/>
      <c r="AI22" s="26"/>
    </row>
    <row r="23" spans="1:35" s="6" customFormat="1" ht="19.5" customHeight="1">
      <c r="A23" s="88"/>
      <c r="B23" s="89"/>
      <c r="C23" s="89"/>
      <c r="D23" s="89"/>
      <c r="E23" s="90"/>
      <c r="F23" s="90"/>
      <c r="G23" s="29" t="s">
        <v>17</v>
      </c>
      <c r="H23" s="86"/>
      <c r="I23" s="87"/>
      <c r="J23" s="87"/>
      <c r="K23" s="87"/>
      <c r="L23" s="91"/>
      <c r="M23" s="91"/>
      <c r="N23" s="30" t="s">
        <v>17</v>
      </c>
      <c r="O23" s="59"/>
      <c r="P23" s="60"/>
      <c r="Q23" s="60"/>
      <c r="R23" s="60"/>
      <c r="S23" s="60"/>
      <c r="T23" s="60"/>
      <c r="U23" s="60"/>
      <c r="V23" s="60"/>
      <c r="W23" s="61"/>
      <c r="X23" s="16"/>
      <c r="Y23" s="16"/>
      <c r="Z23" s="26"/>
      <c r="AA23" s="26"/>
      <c r="AB23" s="26"/>
      <c r="AC23" s="26"/>
      <c r="AD23" s="26"/>
      <c r="AE23" s="26"/>
      <c r="AF23" s="26"/>
      <c r="AG23" s="26"/>
      <c r="AH23" s="26"/>
      <c r="AI23" s="26"/>
    </row>
    <row r="24" spans="1:35" s="6" customFormat="1" ht="19.5" customHeight="1">
      <c r="A24" s="88"/>
      <c r="B24" s="89"/>
      <c r="C24" s="89"/>
      <c r="D24" s="89"/>
      <c r="E24" s="90"/>
      <c r="F24" s="90"/>
      <c r="G24" s="29" t="s">
        <v>17</v>
      </c>
      <c r="H24" s="86"/>
      <c r="I24" s="87"/>
      <c r="J24" s="87"/>
      <c r="K24" s="87"/>
      <c r="L24" s="91"/>
      <c r="M24" s="91"/>
      <c r="N24" s="30" t="s">
        <v>17</v>
      </c>
      <c r="O24" s="59"/>
      <c r="P24" s="60"/>
      <c r="Q24" s="60"/>
      <c r="R24" s="60"/>
      <c r="S24" s="60"/>
      <c r="T24" s="60"/>
      <c r="U24" s="60"/>
      <c r="V24" s="60"/>
      <c r="W24" s="61"/>
      <c r="X24" s="16"/>
      <c r="Y24" s="16"/>
      <c r="Z24" s="26"/>
      <c r="AA24" s="26"/>
      <c r="AB24" s="26"/>
      <c r="AC24" s="26"/>
      <c r="AD24" s="26"/>
      <c r="AE24" s="26"/>
      <c r="AF24" s="26"/>
      <c r="AG24" s="26"/>
      <c r="AH24" s="26"/>
      <c r="AI24" s="26"/>
    </row>
    <row r="25" spans="1:35" s="6" customFormat="1" ht="19.5" customHeight="1">
      <c r="A25" s="88"/>
      <c r="B25" s="89"/>
      <c r="C25" s="89"/>
      <c r="D25" s="89"/>
      <c r="E25" s="90"/>
      <c r="F25" s="90"/>
      <c r="G25" s="29" t="s">
        <v>17</v>
      </c>
      <c r="H25" s="86"/>
      <c r="I25" s="87"/>
      <c r="J25" s="87"/>
      <c r="K25" s="87"/>
      <c r="L25" s="91"/>
      <c r="M25" s="91"/>
      <c r="N25" s="30" t="s">
        <v>17</v>
      </c>
      <c r="O25" s="59"/>
      <c r="P25" s="60"/>
      <c r="Q25" s="60"/>
      <c r="R25" s="60"/>
      <c r="S25" s="60"/>
      <c r="T25" s="60"/>
      <c r="U25" s="60"/>
      <c r="V25" s="60"/>
      <c r="W25" s="61"/>
      <c r="X25" s="16"/>
      <c r="Y25" s="16"/>
      <c r="Z25" s="26"/>
      <c r="AA25" s="26"/>
      <c r="AB25" s="26"/>
      <c r="AC25" s="26"/>
      <c r="AD25" s="26"/>
      <c r="AE25" s="26"/>
      <c r="AF25" s="26"/>
      <c r="AG25" s="26"/>
      <c r="AH25" s="26"/>
      <c r="AI25" s="26"/>
    </row>
    <row r="26" spans="1:35" s="6" customFormat="1" ht="19.5" customHeight="1">
      <c r="A26" s="59"/>
      <c r="B26" s="60"/>
      <c r="C26" s="60"/>
      <c r="D26" s="99"/>
      <c r="E26" s="97"/>
      <c r="F26" s="98"/>
      <c r="G26" s="29" t="s">
        <v>17</v>
      </c>
      <c r="H26" s="86"/>
      <c r="I26" s="87"/>
      <c r="J26" s="87"/>
      <c r="K26" s="87"/>
      <c r="L26" s="91"/>
      <c r="M26" s="91"/>
      <c r="N26" s="30" t="s">
        <v>17</v>
      </c>
      <c r="O26" s="59"/>
      <c r="P26" s="60"/>
      <c r="Q26" s="60"/>
      <c r="R26" s="60"/>
      <c r="S26" s="60"/>
      <c r="T26" s="60"/>
      <c r="U26" s="60"/>
      <c r="V26" s="60"/>
      <c r="W26" s="61"/>
      <c r="X26" s="16"/>
      <c r="Y26" s="16"/>
      <c r="Z26" s="26"/>
      <c r="AA26" s="26"/>
      <c r="AB26" s="26"/>
      <c r="AC26" s="26"/>
      <c r="AD26" s="26"/>
      <c r="AE26" s="26"/>
      <c r="AF26" s="26"/>
      <c r="AG26" s="26"/>
      <c r="AH26" s="26"/>
      <c r="AI26" s="26"/>
    </row>
    <row r="27" spans="1:35" s="6" customFormat="1" ht="19.5" customHeight="1">
      <c r="A27" s="59"/>
      <c r="B27" s="60"/>
      <c r="C27" s="60"/>
      <c r="D27" s="99"/>
      <c r="E27" s="97"/>
      <c r="F27" s="98"/>
      <c r="G27" s="29" t="s">
        <v>17</v>
      </c>
      <c r="H27" s="86"/>
      <c r="I27" s="87"/>
      <c r="J27" s="87"/>
      <c r="K27" s="87"/>
      <c r="L27" s="91"/>
      <c r="M27" s="91"/>
      <c r="N27" s="30" t="s">
        <v>17</v>
      </c>
      <c r="O27" s="59"/>
      <c r="P27" s="60"/>
      <c r="Q27" s="60"/>
      <c r="R27" s="60"/>
      <c r="S27" s="60"/>
      <c r="T27" s="60"/>
      <c r="U27" s="60"/>
      <c r="V27" s="60"/>
      <c r="W27" s="61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</row>
    <row r="28" spans="1:35" s="6" customFormat="1" ht="19.5" customHeight="1">
      <c r="A28" s="88"/>
      <c r="B28" s="89"/>
      <c r="C28" s="89"/>
      <c r="D28" s="89"/>
      <c r="E28" s="90"/>
      <c r="F28" s="90"/>
      <c r="G28" s="29" t="s">
        <v>17</v>
      </c>
      <c r="H28" s="86"/>
      <c r="I28" s="87"/>
      <c r="J28" s="87"/>
      <c r="K28" s="87"/>
      <c r="L28" s="91"/>
      <c r="M28" s="91"/>
      <c r="N28" s="30" t="s">
        <v>17</v>
      </c>
      <c r="O28" s="59"/>
      <c r="P28" s="60"/>
      <c r="Q28" s="60"/>
      <c r="R28" s="60"/>
      <c r="S28" s="60"/>
      <c r="T28" s="60"/>
      <c r="U28" s="60"/>
      <c r="V28" s="60"/>
      <c r="W28" s="61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</row>
    <row r="29" spans="1:35" s="6" customFormat="1" ht="19.5" customHeight="1">
      <c r="A29" s="88"/>
      <c r="B29" s="89"/>
      <c r="C29" s="89"/>
      <c r="D29" s="89"/>
      <c r="E29" s="90"/>
      <c r="F29" s="90"/>
      <c r="G29" s="29" t="s">
        <v>17</v>
      </c>
      <c r="H29" s="86"/>
      <c r="I29" s="87"/>
      <c r="J29" s="87"/>
      <c r="K29" s="87"/>
      <c r="L29" s="91"/>
      <c r="M29" s="91"/>
      <c r="N29" s="30" t="s">
        <v>17</v>
      </c>
      <c r="O29" s="59"/>
      <c r="P29" s="60"/>
      <c r="Q29" s="60"/>
      <c r="R29" s="60"/>
      <c r="S29" s="60"/>
      <c r="T29" s="60"/>
      <c r="U29" s="60"/>
      <c r="V29" s="60"/>
      <c r="W29" s="61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</row>
    <row r="30" spans="1:35" s="6" customFormat="1" ht="19.5" customHeight="1">
      <c r="A30" s="88"/>
      <c r="B30" s="89"/>
      <c r="C30" s="89"/>
      <c r="D30" s="89"/>
      <c r="E30" s="90"/>
      <c r="F30" s="90"/>
      <c r="G30" s="29" t="s">
        <v>17</v>
      </c>
      <c r="H30" s="86"/>
      <c r="I30" s="87"/>
      <c r="J30" s="87"/>
      <c r="K30" s="87"/>
      <c r="L30" s="91"/>
      <c r="M30" s="91"/>
      <c r="N30" s="30" t="s">
        <v>17</v>
      </c>
      <c r="O30" s="59"/>
      <c r="P30" s="60"/>
      <c r="Q30" s="60"/>
      <c r="R30" s="60"/>
      <c r="S30" s="60"/>
      <c r="T30" s="60"/>
      <c r="U30" s="60"/>
      <c r="V30" s="60"/>
      <c r="W30" s="61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</row>
    <row r="31" spans="1:35" s="6" customFormat="1" ht="19.5" customHeight="1">
      <c r="A31" s="88"/>
      <c r="B31" s="89"/>
      <c r="C31" s="89"/>
      <c r="D31" s="89"/>
      <c r="E31" s="90"/>
      <c r="F31" s="90"/>
      <c r="G31" s="29" t="s">
        <v>17</v>
      </c>
      <c r="H31" s="86"/>
      <c r="I31" s="87"/>
      <c r="J31" s="87"/>
      <c r="K31" s="87"/>
      <c r="L31" s="91"/>
      <c r="M31" s="91"/>
      <c r="N31" s="30" t="s">
        <v>17</v>
      </c>
      <c r="O31" s="59"/>
      <c r="P31" s="60"/>
      <c r="Q31" s="60"/>
      <c r="R31" s="60"/>
      <c r="S31" s="60"/>
      <c r="T31" s="60"/>
      <c r="U31" s="60"/>
      <c r="V31" s="60"/>
      <c r="W31" s="61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</row>
    <row r="32" spans="1:35" s="6" customFormat="1" ht="19.5" customHeight="1">
      <c r="A32" s="88"/>
      <c r="B32" s="89"/>
      <c r="C32" s="89"/>
      <c r="D32" s="89"/>
      <c r="E32" s="90"/>
      <c r="F32" s="90"/>
      <c r="G32" s="29" t="s">
        <v>17</v>
      </c>
      <c r="H32" s="86"/>
      <c r="I32" s="87"/>
      <c r="J32" s="87"/>
      <c r="K32" s="87"/>
      <c r="L32" s="91"/>
      <c r="M32" s="91"/>
      <c r="N32" s="30" t="s">
        <v>17</v>
      </c>
      <c r="O32" s="59"/>
      <c r="P32" s="60"/>
      <c r="Q32" s="60"/>
      <c r="R32" s="60"/>
      <c r="S32" s="60"/>
      <c r="T32" s="60"/>
      <c r="U32" s="60"/>
      <c r="V32" s="60"/>
      <c r="W32" s="61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</row>
    <row r="33" spans="1:35" s="6" customFormat="1" ht="19.5" customHeight="1">
      <c r="A33" s="88"/>
      <c r="B33" s="89"/>
      <c r="C33" s="89"/>
      <c r="D33" s="89"/>
      <c r="E33" s="90"/>
      <c r="F33" s="90"/>
      <c r="G33" s="29" t="s">
        <v>17</v>
      </c>
      <c r="H33" s="86"/>
      <c r="I33" s="87"/>
      <c r="J33" s="87"/>
      <c r="K33" s="87"/>
      <c r="L33" s="91"/>
      <c r="M33" s="91"/>
      <c r="N33" s="30" t="s">
        <v>17</v>
      </c>
      <c r="O33" s="59"/>
      <c r="P33" s="60"/>
      <c r="Q33" s="60"/>
      <c r="R33" s="60"/>
      <c r="S33" s="60"/>
      <c r="T33" s="60"/>
      <c r="U33" s="60"/>
      <c r="V33" s="60"/>
      <c r="W33" s="61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</row>
    <row r="34" spans="1:35" s="6" customFormat="1" ht="19.5" customHeight="1">
      <c r="A34" s="88"/>
      <c r="B34" s="89"/>
      <c r="C34" s="89"/>
      <c r="D34" s="89"/>
      <c r="E34" s="90"/>
      <c r="F34" s="90"/>
      <c r="G34" s="29" t="s">
        <v>17</v>
      </c>
      <c r="H34" s="86"/>
      <c r="I34" s="87"/>
      <c r="J34" s="87"/>
      <c r="K34" s="87"/>
      <c r="L34" s="91"/>
      <c r="M34" s="91"/>
      <c r="N34" s="30" t="s">
        <v>17</v>
      </c>
      <c r="O34" s="59"/>
      <c r="P34" s="60"/>
      <c r="Q34" s="60"/>
      <c r="R34" s="60"/>
      <c r="S34" s="60"/>
      <c r="T34" s="60"/>
      <c r="U34" s="60"/>
      <c r="V34" s="60"/>
      <c r="W34" s="61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s="6" customFormat="1" ht="19.5" customHeight="1">
      <c r="A35" s="88"/>
      <c r="B35" s="89"/>
      <c r="C35" s="89"/>
      <c r="D35" s="89"/>
      <c r="E35" s="90"/>
      <c r="F35" s="90"/>
      <c r="G35" s="29" t="s">
        <v>17</v>
      </c>
      <c r="H35" s="86"/>
      <c r="I35" s="87"/>
      <c r="J35" s="87"/>
      <c r="K35" s="87"/>
      <c r="L35" s="91"/>
      <c r="M35" s="91"/>
      <c r="N35" s="30" t="s">
        <v>17</v>
      </c>
      <c r="O35" s="59"/>
      <c r="P35" s="60"/>
      <c r="Q35" s="60"/>
      <c r="R35" s="60"/>
      <c r="S35" s="60"/>
      <c r="T35" s="60"/>
      <c r="U35" s="60"/>
      <c r="V35" s="60"/>
      <c r="W35" s="61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</row>
    <row r="36" spans="1:35" s="6" customFormat="1" ht="19.5" customHeight="1">
      <c r="A36" s="88"/>
      <c r="B36" s="89"/>
      <c r="C36" s="89"/>
      <c r="D36" s="89"/>
      <c r="E36" s="90"/>
      <c r="F36" s="90"/>
      <c r="G36" s="29" t="s">
        <v>17</v>
      </c>
      <c r="H36" s="86"/>
      <c r="I36" s="87"/>
      <c r="J36" s="87"/>
      <c r="K36" s="87"/>
      <c r="L36" s="91"/>
      <c r="M36" s="91"/>
      <c r="N36" s="30" t="s">
        <v>17</v>
      </c>
      <c r="O36" s="59"/>
      <c r="P36" s="60"/>
      <c r="Q36" s="60"/>
      <c r="R36" s="60"/>
      <c r="S36" s="60"/>
      <c r="T36" s="60"/>
      <c r="U36" s="60"/>
      <c r="V36" s="60"/>
      <c r="W36" s="61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</row>
    <row r="37" spans="1:35" s="6" customFormat="1" ht="19.5" customHeight="1">
      <c r="A37" s="95"/>
      <c r="B37" s="96"/>
      <c r="C37" s="96"/>
      <c r="D37" s="96"/>
      <c r="E37" s="94"/>
      <c r="F37" s="94"/>
      <c r="G37" s="31" t="s">
        <v>17</v>
      </c>
      <c r="H37" s="86"/>
      <c r="I37" s="87"/>
      <c r="J37" s="87"/>
      <c r="K37" s="87"/>
      <c r="L37" s="91"/>
      <c r="M37" s="91"/>
      <c r="N37" s="30" t="s">
        <v>17</v>
      </c>
      <c r="O37" s="59"/>
      <c r="P37" s="60"/>
      <c r="Q37" s="60"/>
      <c r="R37" s="60"/>
      <c r="S37" s="60"/>
      <c r="T37" s="60"/>
      <c r="U37" s="60"/>
      <c r="V37" s="60"/>
      <c r="W37" s="61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</row>
    <row r="38" spans="1:35" s="6" customFormat="1" ht="19.5" customHeight="1">
      <c r="A38" s="41" t="s">
        <v>50</v>
      </c>
      <c r="B38" s="42"/>
      <c r="C38" s="42"/>
      <c r="D38" s="42"/>
      <c r="E38" s="42"/>
      <c r="F38" s="42"/>
      <c r="G38" s="43"/>
      <c r="H38" s="41" t="s">
        <v>50</v>
      </c>
      <c r="I38" s="42"/>
      <c r="J38" s="42"/>
      <c r="K38" s="42"/>
      <c r="L38" s="42"/>
      <c r="M38" s="42"/>
      <c r="N38" s="43"/>
      <c r="O38" s="59"/>
      <c r="P38" s="60"/>
      <c r="Q38" s="60"/>
      <c r="R38" s="60"/>
      <c r="S38" s="60"/>
      <c r="T38" s="60"/>
      <c r="U38" s="60"/>
      <c r="V38" s="60"/>
      <c r="W38" s="61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</row>
    <row r="39" spans="1:35" s="6" customFormat="1" ht="19.5" customHeight="1">
      <c r="A39" s="44"/>
      <c r="B39" s="45"/>
      <c r="C39" s="45"/>
      <c r="D39" s="45"/>
      <c r="E39" s="45"/>
      <c r="F39" s="45"/>
      <c r="G39" s="46"/>
      <c r="H39" s="44"/>
      <c r="I39" s="45"/>
      <c r="J39" s="45"/>
      <c r="K39" s="45"/>
      <c r="L39" s="45"/>
      <c r="M39" s="45"/>
      <c r="N39" s="46"/>
      <c r="O39" s="59"/>
      <c r="P39" s="60"/>
      <c r="Q39" s="60"/>
      <c r="R39" s="60"/>
      <c r="S39" s="60"/>
      <c r="T39" s="60"/>
      <c r="U39" s="60"/>
      <c r="V39" s="60"/>
      <c r="W39" s="61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</row>
    <row r="40" spans="1:35" s="6" customFormat="1" ht="19.5" customHeight="1">
      <c r="A40" s="47"/>
      <c r="B40" s="48"/>
      <c r="C40" s="48"/>
      <c r="D40" s="48"/>
      <c r="E40" s="48"/>
      <c r="F40" s="48"/>
      <c r="G40" s="49"/>
      <c r="H40" s="47"/>
      <c r="I40" s="48"/>
      <c r="J40" s="48"/>
      <c r="K40" s="48"/>
      <c r="L40" s="48"/>
      <c r="M40" s="48"/>
      <c r="N40" s="49"/>
      <c r="O40" s="62"/>
      <c r="P40" s="63"/>
      <c r="Q40" s="63"/>
      <c r="R40" s="63"/>
      <c r="S40" s="63"/>
      <c r="T40" s="63"/>
      <c r="U40" s="63"/>
      <c r="V40" s="63"/>
      <c r="W40" s="64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</row>
  </sheetData>
  <mergeCells count="106">
    <mergeCell ref="Y11:AI18"/>
    <mergeCell ref="A1:W1"/>
    <mergeCell ref="A3:W3"/>
    <mergeCell ref="A5:C5"/>
    <mergeCell ref="D5:W5"/>
    <mergeCell ref="T6:V6"/>
    <mergeCell ref="T7:V7"/>
    <mergeCell ref="T8:V8"/>
    <mergeCell ref="A20:B20"/>
    <mergeCell ref="C20:G20"/>
    <mergeCell ref="H20:I20"/>
    <mergeCell ref="J20:N20"/>
    <mergeCell ref="O20:W21"/>
    <mergeCell ref="A21:D21"/>
    <mergeCell ref="E21:G21"/>
    <mergeCell ref="H21:K21"/>
    <mergeCell ref="L21:N21"/>
    <mergeCell ref="A22:D22"/>
    <mergeCell ref="E22:F22"/>
    <mergeCell ref="H22:K22"/>
    <mergeCell ref="L22:M22"/>
    <mergeCell ref="O22:W22"/>
    <mergeCell ref="A23:D23"/>
    <mergeCell ref="E23:F23"/>
    <mergeCell ref="H23:K23"/>
    <mergeCell ref="L23:M23"/>
    <mergeCell ref="O23:W23"/>
    <mergeCell ref="A24:D24"/>
    <mergeCell ref="E24:F24"/>
    <mergeCell ref="H24:K24"/>
    <mergeCell ref="L24:M24"/>
    <mergeCell ref="O24:W24"/>
    <mergeCell ref="A25:D25"/>
    <mergeCell ref="E25:F25"/>
    <mergeCell ref="H25:K25"/>
    <mergeCell ref="L25:M25"/>
    <mergeCell ref="O25:W25"/>
    <mergeCell ref="A26:D26"/>
    <mergeCell ref="E26:F26"/>
    <mergeCell ref="H26:K26"/>
    <mergeCell ref="L26:M26"/>
    <mergeCell ref="O26:W26"/>
    <mergeCell ref="A27:D27"/>
    <mergeCell ref="E27:F27"/>
    <mergeCell ref="H27:K27"/>
    <mergeCell ref="L27:M27"/>
    <mergeCell ref="O27:W27"/>
    <mergeCell ref="A28:D28"/>
    <mergeCell ref="E28:F28"/>
    <mergeCell ref="H28:K28"/>
    <mergeCell ref="L28:M28"/>
    <mergeCell ref="O28:W28"/>
    <mergeCell ref="A29:D29"/>
    <mergeCell ref="E29:F29"/>
    <mergeCell ref="H29:K29"/>
    <mergeCell ref="L29:M29"/>
    <mergeCell ref="O29:W29"/>
    <mergeCell ref="A30:D30"/>
    <mergeCell ref="E30:F30"/>
    <mergeCell ref="H30:K30"/>
    <mergeCell ref="L30:M30"/>
    <mergeCell ref="O30:W30"/>
    <mergeCell ref="A31:D31"/>
    <mergeCell ref="E31:F31"/>
    <mergeCell ref="H31:K31"/>
    <mergeCell ref="L31:M31"/>
    <mergeCell ref="O31:W31"/>
    <mergeCell ref="A32:D32"/>
    <mergeCell ref="E32:F32"/>
    <mergeCell ref="H32:K32"/>
    <mergeCell ref="L32:M32"/>
    <mergeCell ref="O32:W32"/>
    <mergeCell ref="A33:D33"/>
    <mergeCell ref="E33:F33"/>
    <mergeCell ref="H33:K33"/>
    <mergeCell ref="L33:M33"/>
    <mergeCell ref="O33:W33"/>
    <mergeCell ref="A34:D34"/>
    <mergeCell ref="E34:F34"/>
    <mergeCell ref="H34:K34"/>
    <mergeCell ref="L34:M34"/>
    <mergeCell ref="O34:W34"/>
    <mergeCell ref="A35:D35"/>
    <mergeCell ref="E35:F35"/>
    <mergeCell ref="H35:K35"/>
    <mergeCell ref="L35:M35"/>
    <mergeCell ref="O35:W35"/>
    <mergeCell ref="A36:D36"/>
    <mergeCell ref="E36:F36"/>
    <mergeCell ref="H36:K36"/>
    <mergeCell ref="L36:M36"/>
    <mergeCell ref="O36:W36"/>
    <mergeCell ref="A37:D37"/>
    <mergeCell ref="E37:F37"/>
    <mergeCell ref="H37:K37"/>
    <mergeCell ref="L37:M37"/>
    <mergeCell ref="O37:W37"/>
    <mergeCell ref="A40:G40"/>
    <mergeCell ref="H40:N40"/>
    <mergeCell ref="O40:W40"/>
    <mergeCell ref="A38:G38"/>
    <mergeCell ref="H38:N38"/>
    <mergeCell ref="O38:W38"/>
    <mergeCell ref="A39:G39"/>
    <mergeCell ref="H39:N39"/>
    <mergeCell ref="O39:W39"/>
  </mergeCells>
  <phoneticPr fontId="1"/>
  <dataValidations count="1">
    <dataValidation type="textLength" allowBlank="1" showInputMessage="1" showErrorMessage="1" errorTitle="文字数オーバー" error="160文字以内におさめて下さい。" sqref="Y11 Z26:AI26">
      <formula1>1</formula1>
      <formula2>160</formula2>
    </dataValidation>
  </dataValidations>
  <pageMargins left="0.23622047244094491" right="0.23622047244094491" top="0.35433070866141736" bottom="0.35433070866141736" header="0.31496062992125984" footer="0.31496062992125984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20"/>
  <sheetViews>
    <sheetView workbookViewId="0">
      <selection activeCell="E20" sqref="E20"/>
    </sheetView>
  </sheetViews>
  <sheetFormatPr baseColWidth="12" defaultColWidth="4.1640625" defaultRowHeight="19.5" customHeight="1"/>
  <sheetData>
    <row r="1" spans="1:1" ht="19.5" customHeight="1">
      <c r="A1" t="s">
        <v>57</v>
      </c>
    </row>
    <row r="3" spans="1:1" ht="19.5" customHeight="1">
      <c r="A3" t="s">
        <v>58</v>
      </c>
    </row>
    <row r="4" spans="1:1" ht="19.5" customHeight="1">
      <c r="A4" t="s">
        <v>59</v>
      </c>
    </row>
    <row r="5" spans="1:1" ht="19.5" customHeight="1">
      <c r="A5" t="s">
        <v>60</v>
      </c>
    </row>
    <row r="6" spans="1:1" ht="19.5" customHeight="1">
      <c r="A6" t="s">
        <v>61</v>
      </c>
    </row>
    <row r="7" spans="1:1" ht="19.5" customHeight="1">
      <c r="A7" t="s">
        <v>62</v>
      </c>
    </row>
    <row r="8" spans="1:1" ht="19.5" customHeight="1">
      <c r="A8" t="s">
        <v>63</v>
      </c>
    </row>
    <row r="9" spans="1:1" ht="19.5" customHeight="1">
      <c r="A9" t="s">
        <v>64</v>
      </c>
    </row>
    <row r="10" spans="1:1" ht="19.5" customHeight="1">
      <c r="A10" t="s">
        <v>65</v>
      </c>
    </row>
    <row r="11" spans="1:1" ht="19.5" customHeight="1">
      <c r="A11" t="s">
        <v>66</v>
      </c>
    </row>
    <row r="12" spans="1:1" ht="19.5" customHeight="1">
      <c r="A12" t="s">
        <v>67</v>
      </c>
    </row>
    <row r="13" spans="1:1" ht="19.5" customHeight="1">
      <c r="A13" s="1" t="s">
        <v>68</v>
      </c>
    </row>
    <row r="14" spans="1:1" ht="19.5" customHeight="1">
      <c r="A14" s="2" t="s">
        <v>69</v>
      </c>
    </row>
    <row r="15" spans="1:1" ht="19.5" customHeight="1">
      <c r="A15" s="1" t="s">
        <v>70</v>
      </c>
    </row>
    <row r="16" spans="1:1" ht="19.5" customHeight="1">
      <c r="A16" s="2" t="s">
        <v>71</v>
      </c>
    </row>
    <row r="17" spans="1:1" ht="19.5" customHeight="1">
      <c r="A17" s="115" t="s">
        <v>72</v>
      </c>
    </row>
    <row r="18" spans="1:1" ht="19.5" customHeight="1">
      <c r="A18" s="116"/>
    </row>
    <row r="19" spans="1:1" ht="19.5" customHeight="1">
      <c r="A19" s="3" t="s">
        <v>73</v>
      </c>
    </row>
    <row r="20" spans="1:1" ht="19.5" customHeight="1">
      <c r="A20" s="4" t="s">
        <v>74</v>
      </c>
    </row>
  </sheetData>
  <mergeCells count="1">
    <mergeCell ref="A17:A18"/>
  </mergeCells>
  <phoneticPr fontI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レシピ用（例）</vt:lpstr>
      <vt:lpstr>レシピ用</vt:lpstr>
      <vt:lpstr>Sheet1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2016-07-05T03:59:48Z</dcterms:modified>
</cp:coreProperties>
</file>